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 date1904="1"/>
  <mc:AlternateContent xmlns:mc="http://schemas.openxmlformats.org/markup-compatibility/2006">
    <mc:Choice Requires="x15">
      <x15ac:absPath xmlns:x15ac="http://schemas.microsoft.com/office/spreadsheetml/2010/11/ac" url="/Users/dfk/Desktop/"/>
    </mc:Choice>
  </mc:AlternateContent>
  <bookViews>
    <workbookView xWindow="2180" yWindow="460" windowWidth="12320" windowHeight="11640" tabRatio="446"/>
  </bookViews>
  <sheets>
    <sheet name="Dartmouth Forestry 2009" sheetId="1" r:id="rId1"/>
    <sheet name="Birling" sheetId="2" r:id="rId2"/>
    <sheet name="Sheet1" sheetId="3" r:id="rId3"/>
  </sheets>
  <definedNames>
    <definedName name="_xlnm.Database">'Dartmouth Forestry 2009'!$AP$3:$AP$23</definedName>
    <definedName name="fudge">'Dartmouth Forestry 2009'!#REF!</definedName>
    <definedName name="HighSchool_Ladder">'Dartmouth Forestry 2009'!#REF!</definedName>
    <definedName name="HighSchool_Ranking">'Dartmouth Forestry 2009'!#REF!</definedName>
    <definedName name="Mens_Ladder">'Dartmouth Forestry 2009'!#REF!</definedName>
    <definedName name="Mens_Ranking">'Dartmouth Forestry 2009'!#REF!</definedName>
    <definedName name="_xlnm.Print_Area" localSheetId="0">'Dartmouth Forestry 2009'!$A$1:$AQ$52</definedName>
    <definedName name="_xlnm.Print_Area">'Dartmouth Forestry 2009'!$B$1:$AP$52</definedName>
    <definedName name="_xlnm.Print_Titles" localSheetId="0">'Dartmouth Forestry 2009'!$A:$A</definedName>
    <definedName name="_xlnm.Print_Titles">'Dartmouth Forestry 2009'!$A:$A</definedName>
    <definedName name="Womens_Ladder">'Dartmouth Forestry 2009'!#REF!</definedName>
    <definedName name="Womens_Ranking">'Dartmouth Forestry 2009'!#REF!</definedName>
  </definedNames>
  <calcPr calcId="150001" refMode="R1C1" iterate="1" iterateCount="2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6" i="1" l="1"/>
  <c r="P24" i="1"/>
  <c r="F2" i="2"/>
  <c r="F7" i="2"/>
  <c r="G2" i="2"/>
  <c r="W3" i="1"/>
  <c r="F3" i="2"/>
  <c r="G3" i="2"/>
  <c r="W4" i="1"/>
  <c r="F4" i="2"/>
  <c r="G4" i="2"/>
  <c r="W5" i="1"/>
  <c r="F5" i="2"/>
  <c r="G5" i="2"/>
  <c r="W6" i="1"/>
  <c r="W7" i="1"/>
  <c r="W8" i="1"/>
  <c r="W9" i="1"/>
  <c r="W10" i="1"/>
  <c r="F10" i="2"/>
  <c r="G10" i="2"/>
  <c r="W11" i="1"/>
  <c r="F11" i="2"/>
  <c r="G11" i="2"/>
  <c r="W12" i="1"/>
  <c r="F12" i="2"/>
  <c r="G12" i="2"/>
  <c r="W13" i="1"/>
  <c r="F13" i="2"/>
  <c r="G13" i="2"/>
  <c r="W14" i="1"/>
  <c r="F14" i="2"/>
  <c r="G14" i="2"/>
  <c r="W15" i="1"/>
  <c r="F15" i="2"/>
  <c r="G15" i="2"/>
  <c r="W16" i="1"/>
  <c r="F16" i="2"/>
  <c r="G16" i="2"/>
  <c r="W17" i="1"/>
  <c r="F17" i="2"/>
  <c r="G17" i="2"/>
  <c r="W18" i="1"/>
  <c r="V28" i="1"/>
  <c r="V30" i="1"/>
  <c r="V26" i="1"/>
  <c r="F25" i="2"/>
  <c r="F27" i="2"/>
  <c r="G25" i="2"/>
  <c r="W34" i="1"/>
  <c r="W35" i="1"/>
  <c r="W36" i="1"/>
  <c r="W37" i="1"/>
  <c r="F29" i="2"/>
  <c r="G29" i="2"/>
  <c r="W38" i="1"/>
  <c r="F30" i="2"/>
  <c r="G30" i="2"/>
  <c r="W39" i="1"/>
  <c r="W40" i="1"/>
  <c r="V52" i="1"/>
  <c r="V50" i="1"/>
  <c r="V48" i="1"/>
  <c r="F35" i="2"/>
  <c r="V44" i="1"/>
  <c r="B46" i="1"/>
  <c r="C44" i="1"/>
  <c r="D46" i="1"/>
  <c r="E44" i="1"/>
  <c r="F46" i="1"/>
  <c r="G44" i="1"/>
  <c r="H46" i="1"/>
  <c r="I44" i="1"/>
  <c r="J46" i="1"/>
  <c r="K44" i="1"/>
  <c r="L46" i="1"/>
  <c r="M44" i="1"/>
  <c r="N46" i="1"/>
  <c r="O44" i="1"/>
  <c r="P46" i="1"/>
  <c r="Q44" i="1"/>
  <c r="R46" i="1"/>
  <c r="S44" i="1"/>
  <c r="T46" i="1"/>
  <c r="U44" i="1"/>
  <c r="X46" i="1"/>
  <c r="Y44" i="1"/>
  <c r="Z46" i="1"/>
  <c r="AA44" i="1"/>
  <c r="AB46" i="1"/>
  <c r="AC44" i="1"/>
  <c r="AD46" i="1"/>
  <c r="AE44" i="1"/>
  <c r="AF46" i="1"/>
  <c r="AG44" i="1"/>
  <c r="AH46" i="1"/>
  <c r="AI44" i="1"/>
  <c r="AJ46" i="1"/>
  <c r="AK44" i="1"/>
  <c r="AL46" i="1"/>
  <c r="AM44" i="1"/>
  <c r="AP44" i="1"/>
  <c r="F34" i="2"/>
  <c r="G34" i="2"/>
  <c r="W43" i="1"/>
  <c r="C43" i="1"/>
  <c r="E43" i="1"/>
  <c r="G43" i="1"/>
  <c r="I43" i="1"/>
  <c r="K43" i="1"/>
  <c r="M43" i="1"/>
  <c r="O43" i="1"/>
  <c r="Q43" i="1"/>
  <c r="S43" i="1"/>
  <c r="U43" i="1"/>
  <c r="Y43" i="1"/>
  <c r="AA43" i="1"/>
  <c r="AC43" i="1"/>
  <c r="AE43" i="1"/>
  <c r="AG43" i="1"/>
  <c r="AI43" i="1"/>
  <c r="AK43" i="1"/>
  <c r="AM43" i="1"/>
  <c r="AP43" i="1"/>
  <c r="AQ44" i="1"/>
  <c r="AQ43" i="1"/>
  <c r="F22" i="2"/>
  <c r="G22" i="2"/>
  <c r="W22" i="1"/>
  <c r="F21" i="2"/>
  <c r="G21" i="2"/>
  <c r="W21" i="1"/>
  <c r="F20" i="2"/>
  <c r="G20" i="2"/>
  <c r="W20" i="1"/>
  <c r="G35" i="2"/>
  <c r="V43" i="1"/>
  <c r="F26" i="2"/>
  <c r="V35" i="1"/>
  <c r="V36" i="1"/>
  <c r="F28" i="2"/>
  <c r="V37" i="1"/>
  <c r="V38" i="1"/>
  <c r="V39" i="1"/>
  <c r="F31" i="2"/>
  <c r="V40" i="1"/>
  <c r="V34" i="1"/>
  <c r="V22" i="1"/>
  <c r="V21" i="1"/>
  <c r="V20" i="1"/>
  <c r="V5" i="1"/>
  <c r="V6" i="1"/>
  <c r="F6" i="2"/>
  <c r="V7" i="1"/>
  <c r="V8" i="1"/>
  <c r="F8" i="2"/>
  <c r="V9" i="1"/>
  <c r="F9" i="2"/>
  <c r="V10" i="1"/>
  <c r="V11" i="1"/>
  <c r="V12" i="1"/>
  <c r="V13" i="1"/>
  <c r="V14" i="1"/>
  <c r="V15" i="1"/>
  <c r="V16" i="1"/>
  <c r="V17" i="1"/>
  <c r="V18" i="1"/>
  <c r="V4" i="1"/>
  <c r="V3" i="1"/>
  <c r="X24" i="1"/>
  <c r="Y3" i="1"/>
  <c r="Z24" i="1"/>
  <c r="N24" i="1"/>
  <c r="AD24" i="1"/>
  <c r="B24" i="1"/>
  <c r="C3" i="1"/>
  <c r="D24" i="1"/>
  <c r="E3" i="1"/>
  <c r="F24" i="1"/>
  <c r="G3" i="1"/>
  <c r="H24" i="1"/>
  <c r="I3" i="1"/>
  <c r="J24" i="1"/>
  <c r="K3" i="1"/>
  <c r="L24" i="1"/>
  <c r="M3" i="1"/>
  <c r="O3" i="1"/>
  <c r="Q3" i="1"/>
  <c r="R24" i="1"/>
  <c r="S3" i="1"/>
  <c r="T24" i="1"/>
  <c r="U3" i="1"/>
  <c r="AA3" i="1"/>
  <c r="AB24" i="1"/>
  <c r="AC3" i="1"/>
  <c r="AE3" i="1"/>
  <c r="AF24" i="1"/>
  <c r="AG3" i="1"/>
  <c r="AH24" i="1"/>
  <c r="AI3" i="1"/>
  <c r="AJ24" i="1"/>
  <c r="AK3" i="1"/>
  <c r="AL24" i="1"/>
  <c r="AM3" i="1"/>
  <c r="AP3" i="1"/>
  <c r="C4" i="1"/>
  <c r="E4" i="1"/>
  <c r="G4" i="1"/>
  <c r="I4" i="1"/>
  <c r="K4" i="1"/>
  <c r="M4" i="1"/>
  <c r="O4" i="1"/>
  <c r="Q4" i="1"/>
  <c r="S4" i="1"/>
  <c r="U4" i="1"/>
  <c r="Y4" i="1"/>
  <c r="AA4" i="1"/>
  <c r="AC4" i="1"/>
  <c r="AE4" i="1"/>
  <c r="AG4" i="1"/>
  <c r="AI4" i="1"/>
  <c r="AK4" i="1"/>
  <c r="AM4" i="1"/>
  <c r="AP4" i="1"/>
  <c r="C5" i="1"/>
  <c r="E5" i="1"/>
  <c r="G5" i="1"/>
  <c r="I5" i="1"/>
  <c r="K5" i="1"/>
  <c r="M5" i="1"/>
  <c r="O5" i="1"/>
  <c r="Q5" i="1"/>
  <c r="S5" i="1"/>
  <c r="U5" i="1"/>
  <c r="Y5" i="1"/>
  <c r="AA5" i="1"/>
  <c r="AC5" i="1"/>
  <c r="AE5" i="1"/>
  <c r="AG5" i="1"/>
  <c r="AI5" i="1"/>
  <c r="AK5" i="1"/>
  <c r="AM5" i="1"/>
  <c r="AP5" i="1"/>
  <c r="C6" i="1"/>
  <c r="E6" i="1"/>
  <c r="G6" i="1"/>
  <c r="I6" i="1"/>
  <c r="K6" i="1"/>
  <c r="M6" i="1"/>
  <c r="O6" i="1"/>
  <c r="Q6" i="1"/>
  <c r="S6" i="1"/>
  <c r="U6" i="1"/>
  <c r="Y6" i="1"/>
  <c r="AA6" i="1"/>
  <c r="AC6" i="1"/>
  <c r="AE6" i="1"/>
  <c r="AG6" i="1"/>
  <c r="AI6" i="1"/>
  <c r="AK6" i="1"/>
  <c r="AM6" i="1"/>
  <c r="AP6" i="1"/>
  <c r="C7" i="1"/>
  <c r="E7" i="1"/>
  <c r="G7" i="1"/>
  <c r="I7" i="1"/>
  <c r="K7" i="1"/>
  <c r="M7" i="1"/>
  <c r="O7" i="1"/>
  <c r="Q7" i="1"/>
  <c r="S7" i="1"/>
  <c r="U7" i="1"/>
  <c r="Y7" i="1"/>
  <c r="AA7" i="1"/>
  <c r="AC7" i="1"/>
  <c r="AE7" i="1"/>
  <c r="AG7" i="1"/>
  <c r="AI7" i="1"/>
  <c r="AK7" i="1"/>
  <c r="AM7" i="1"/>
  <c r="AP7" i="1"/>
  <c r="C8" i="1"/>
  <c r="E8" i="1"/>
  <c r="G8" i="1"/>
  <c r="I8" i="1"/>
  <c r="K8" i="1"/>
  <c r="M8" i="1"/>
  <c r="O8" i="1"/>
  <c r="Q8" i="1"/>
  <c r="S8" i="1"/>
  <c r="U8" i="1"/>
  <c r="Y8" i="1"/>
  <c r="AA8" i="1"/>
  <c r="AC8" i="1"/>
  <c r="AE8" i="1"/>
  <c r="AG8" i="1"/>
  <c r="AI8" i="1"/>
  <c r="AK8" i="1"/>
  <c r="AM8" i="1"/>
  <c r="AP8" i="1"/>
  <c r="C9" i="1"/>
  <c r="E9" i="1"/>
  <c r="G9" i="1"/>
  <c r="I9" i="1"/>
  <c r="K9" i="1"/>
  <c r="M9" i="1"/>
  <c r="O9" i="1"/>
  <c r="Q9" i="1"/>
  <c r="S9" i="1"/>
  <c r="U9" i="1"/>
  <c r="Y9" i="1"/>
  <c r="AA9" i="1"/>
  <c r="AC9" i="1"/>
  <c r="AE9" i="1"/>
  <c r="AG9" i="1"/>
  <c r="AI9" i="1"/>
  <c r="AK9" i="1"/>
  <c r="AM9" i="1"/>
  <c r="AP9" i="1"/>
  <c r="C10" i="1"/>
  <c r="E10" i="1"/>
  <c r="G10" i="1"/>
  <c r="I10" i="1"/>
  <c r="K10" i="1"/>
  <c r="M10" i="1"/>
  <c r="O10" i="1"/>
  <c r="Q10" i="1"/>
  <c r="S10" i="1"/>
  <c r="U10" i="1"/>
  <c r="Y10" i="1"/>
  <c r="AA10" i="1"/>
  <c r="AC10" i="1"/>
  <c r="AE10" i="1"/>
  <c r="AG10" i="1"/>
  <c r="AI10" i="1"/>
  <c r="AK10" i="1"/>
  <c r="AM10" i="1"/>
  <c r="AP10" i="1"/>
  <c r="C11" i="1"/>
  <c r="E11" i="1"/>
  <c r="G11" i="1"/>
  <c r="I11" i="1"/>
  <c r="K11" i="1"/>
  <c r="M11" i="1"/>
  <c r="O11" i="1"/>
  <c r="Q11" i="1"/>
  <c r="S11" i="1"/>
  <c r="U11" i="1"/>
  <c r="Y11" i="1"/>
  <c r="AA11" i="1"/>
  <c r="AC11" i="1"/>
  <c r="AE11" i="1"/>
  <c r="AG11" i="1"/>
  <c r="AI11" i="1"/>
  <c r="AK11" i="1"/>
  <c r="AM11" i="1"/>
  <c r="AP11" i="1"/>
  <c r="C12" i="1"/>
  <c r="E12" i="1"/>
  <c r="G12" i="1"/>
  <c r="I12" i="1"/>
  <c r="K12" i="1"/>
  <c r="M12" i="1"/>
  <c r="O12" i="1"/>
  <c r="Q12" i="1"/>
  <c r="S12" i="1"/>
  <c r="U12" i="1"/>
  <c r="Y12" i="1"/>
  <c r="AA12" i="1"/>
  <c r="AC12" i="1"/>
  <c r="AE12" i="1"/>
  <c r="AG12" i="1"/>
  <c r="AI12" i="1"/>
  <c r="AK12" i="1"/>
  <c r="AM12" i="1"/>
  <c r="AP12" i="1"/>
  <c r="C13" i="1"/>
  <c r="E13" i="1"/>
  <c r="G13" i="1"/>
  <c r="I13" i="1"/>
  <c r="K13" i="1"/>
  <c r="M13" i="1"/>
  <c r="O13" i="1"/>
  <c r="Q13" i="1"/>
  <c r="S13" i="1"/>
  <c r="U13" i="1"/>
  <c r="Y13" i="1"/>
  <c r="AA13" i="1"/>
  <c r="AC13" i="1"/>
  <c r="AE13" i="1"/>
  <c r="AG13" i="1"/>
  <c r="AI13" i="1"/>
  <c r="AK13" i="1"/>
  <c r="AM13" i="1"/>
  <c r="AP13" i="1"/>
  <c r="C14" i="1"/>
  <c r="E14" i="1"/>
  <c r="G14" i="1"/>
  <c r="I14" i="1"/>
  <c r="K14" i="1"/>
  <c r="M14" i="1"/>
  <c r="O14" i="1"/>
  <c r="Q14" i="1"/>
  <c r="S14" i="1"/>
  <c r="U14" i="1"/>
  <c r="Y14" i="1"/>
  <c r="AA14" i="1"/>
  <c r="AC14" i="1"/>
  <c r="AE14" i="1"/>
  <c r="AG14" i="1"/>
  <c r="AI14" i="1"/>
  <c r="AK14" i="1"/>
  <c r="AM14" i="1"/>
  <c r="AP14" i="1"/>
  <c r="C15" i="1"/>
  <c r="E15" i="1"/>
  <c r="G15" i="1"/>
  <c r="I15" i="1"/>
  <c r="K15" i="1"/>
  <c r="M15" i="1"/>
  <c r="O15" i="1"/>
  <c r="Q15" i="1"/>
  <c r="S15" i="1"/>
  <c r="U15" i="1"/>
  <c r="Y15" i="1"/>
  <c r="AA15" i="1"/>
  <c r="AC15" i="1"/>
  <c r="AE15" i="1"/>
  <c r="AG15" i="1"/>
  <c r="AI15" i="1"/>
  <c r="AK15" i="1"/>
  <c r="AM15" i="1"/>
  <c r="AP15" i="1"/>
  <c r="C16" i="1"/>
  <c r="E16" i="1"/>
  <c r="G16" i="1"/>
  <c r="I16" i="1"/>
  <c r="K16" i="1"/>
  <c r="M16" i="1"/>
  <c r="O16" i="1"/>
  <c r="Q16" i="1"/>
  <c r="S16" i="1"/>
  <c r="U16" i="1"/>
  <c r="Y16" i="1"/>
  <c r="AA16" i="1"/>
  <c r="AC16" i="1"/>
  <c r="AE16" i="1"/>
  <c r="AG16" i="1"/>
  <c r="AI16" i="1"/>
  <c r="AK16" i="1"/>
  <c r="AM16" i="1"/>
  <c r="AP16" i="1"/>
  <c r="C17" i="1"/>
  <c r="E17" i="1"/>
  <c r="G17" i="1"/>
  <c r="I17" i="1"/>
  <c r="K17" i="1"/>
  <c r="M17" i="1"/>
  <c r="O17" i="1"/>
  <c r="Q17" i="1"/>
  <c r="S17" i="1"/>
  <c r="U17" i="1"/>
  <c r="Y17" i="1"/>
  <c r="AA17" i="1"/>
  <c r="AC17" i="1"/>
  <c r="AE17" i="1"/>
  <c r="AG17" i="1"/>
  <c r="AI17" i="1"/>
  <c r="AK17" i="1"/>
  <c r="AM17" i="1"/>
  <c r="AP17" i="1"/>
  <c r="C18" i="1"/>
  <c r="E18" i="1"/>
  <c r="G18" i="1"/>
  <c r="I18" i="1"/>
  <c r="K18" i="1"/>
  <c r="M18" i="1"/>
  <c r="O18" i="1"/>
  <c r="Q18" i="1"/>
  <c r="S18" i="1"/>
  <c r="U18" i="1"/>
  <c r="Y18" i="1"/>
  <c r="AA18" i="1"/>
  <c r="AC18" i="1"/>
  <c r="AE18" i="1"/>
  <c r="AG18" i="1"/>
  <c r="AI18" i="1"/>
  <c r="AK18" i="1"/>
  <c r="AM18" i="1"/>
  <c r="AP18" i="1"/>
  <c r="AO44" i="1"/>
  <c r="C21" i="1"/>
  <c r="E21" i="1"/>
  <c r="G21" i="1"/>
  <c r="I21" i="1"/>
  <c r="K21" i="1"/>
  <c r="M21" i="1"/>
  <c r="O21" i="1"/>
  <c r="Q21" i="1"/>
  <c r="S21" i="1"/>
  <c r="U21" i="1"/>
  <c r="Y21" i="1"/>
  <c r="AA21" i="1"/>
  <c r="AC21" i="1"/>
  <c r="AE21" i="1"/>
  <c r="AG21" i="1"/>
  <c r="AI21" i="1"/>
  <c r="AK21" i="1"/>
  <c r="AM21" i="1"/>
  <c r="AP21" i="1"/>
  <c r="C22" i="1"/>
  <c r="E22" i="1"/>
  <c r="G22" i="1"/>
  <c r="I22" i="1"/>
  <c r="K22" i="1"/>
  <c r="M22" i="1"/>
  <c r="O22" i="1"/>
  <c r="Q22" i="1"/>
  <c r="S22" i="1"/>
  <c r="U22" i="1"/>
  <c r="Y22" i="1"/>
  <c r="AA22" i="1"/>
  <c r="AC22" i="1"/>
  <c r="AE22" i="1"/>
  <c r="AG22" i="1"/>
  <c r="AI22" i="1"/>
  <c r="AK22" i="1"/>
  <c r="AM22" i="1"/>
  <c r="AP22" i="1"/>
  <c r="C34" i="1"/>
  <c r="AO17" i="1"/>
  <c r="AO18" i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3" i="1"/>
  <c r="C41" i="1"/>
  <c r="E41" i="1"/>
  <c r="G41" i="1"/>
  <c r="I41" i="1"/>
  <c r="K41" i="1"/>
  <c r="M41" i="1"/>
  <c r="O41" i="1"/>
  <c r="Q41" i="1"/>
  <c r="S41" i="1"/>
  <c r="U41" i="1"/>
  <c r="W41" i="1"/>
  <c r="Y41" i="1"/>
  <c r="AA41" i="1"/>
  <c r="AC41" i="1"/>
  <c r="AE41" i="1"/>
  <c r="AG41" i="1"/>
  <c r="AI41" i="1"/>
  <c r="AK41" i="1"/>
  <c r="AM41" i="1"/>
  <c r="E34" i="1"/>
  <c r="G34" i="1"/>
  <c r="I34" i="1"/>
  <c r="K34" i="1"/>
  <c r="M34" i="1"/>
  <c r="O34" i="1"/>
  <c r="Q34" i="1"/>
  <c r="S34" i="1"/>
  <c r="U34" i="1"/>
  <c r="Y34" i="1"/>
  <c r="AA34" i="1"/>
  <c r="AC34" i="1"/>
  <c r="AE34" i="1"/>
  <c r="AG34" i="1"/>
  <c r="AI34" i="1"/>
  <c r="AK34" i="1"/>
  <c r="AM34" i="1"/>
  <c r="AP34" i="1"/>
  <c r="C35" i="1"/>
  <c r="E35" i="1"/>
  <c r="G35" i="1"/>
  <c r="I35" i="1"/>
  <c r="K35" i="1"/>
  <c r="M35" i="1"/>
  <c r="O35" i="1"/>
  <c r="Q35" i="1"/>
  <c r="S35" i="1"/>
  <c r="U35" i="1"/>
  <c r="Y35" i="1"/>
  <c r="AA35" i="1"/>
  <c r="AC35" i="1"/>
  <c r="AE35" i="1"/>
  <c r="AG35" i="1"/>
  <c r="AI35" i="1"/>
  <c r="AK35" i="1"/>
  <c r="AM35" i="1"/>
  <c r="AP35" i="1"/>
  <c r="C36" i="1"/>
  <c r="E36" i="1"/>
  <c r="G36" i="1"/>
  <c r="I36" i="1"/>
  <c r="K36" i="1"/>
  <c r="M36" i="1"/>
  <c r="O36" i="1"/>
  <c r="Q36" i="1"/>
  <c r="S36" i="1"/>
  <c r="U36" i="1"/>
  <c r="Y36" i="1"/>
  <c r="AA36" i="1"/>
  <c r="AC36" i="1"/>
  <c r="AE36" i="1"/>
  <c r="AG36" i="1"/>
  <c r="AI36" i="1"/>
  <c r="AK36" i="1"/>
  <c r="AM36" i="1"/>
  <c r="AP36" i="1"/>
  <c r="C37" i="1"/>
  <c r="E37" i="1"/>
  <c r="G37" i="1"/>
  <c r="I37" i="1"/>
  <c r="K37" i="1"/>
  <c r="M37" i="1"/>
  <c r="O37" i="1"/>
  <c r="Q37" i="1"/>
  <c r="S37" i="1"/>
  <c r="U37" i="1"/>
  <c r="Y37" i="1"/>
  <c r="AA37" i="1"/>
  <c r="AC37" i="1"/>
  <c r="AE37" i="1"/>
  <c r="AG37" i="1"/>
  <c r="AI37" i="1"/>
  <c r="AK37" i="1"/>
  <c r="AM37" i="1"/>
  <c r="AP37" i="1"/>
  <c r="C38" i="1"/>
  <c r="E38" i="1"/>
  <c r="G38" i="1"/>
  <c r="I38" i="1"/>
  <c r="K38" i="1"/>
  <c r="M38" i="1"/>
  <c r="O38" i="1"/>
  <c r="Q38" i="1"/>
  <c r="S38" i="1"/>
  <c r="U38" i="1"/>
  <c r="Y38" i="1"/>
  <c r="AA38" i="1"/>
  <c r="AC38" i="1"/>
  <c r="AE38" i="1"/>
  <c r="AG38" i="1"/>
  <c r="AI38" i="1"/>
  <c r="AK38" i="1"/>
  <c r="AM38" i="1"/>
  <c r="AP38" i="1"/>
  <c r="C39" i="1"/>
  <c r="E39" i="1"/>
  <c r="G39" i="1"/>
  <c r="I39" i="1"/>
  <c r="K39" i="1"/>
  <c r="M39" i="1"/>
  <c r="O39" i="1"/>
  <c r="Q39" i="1"/>
  <c r="S39" i="1"/>
  <c r="U39" i="1"/>
  <c r="Y39" i="1"/>
  <c r="AA39" i="1"/>
  <c r="AC39" i="1"/>
  <c r="AE39" i="1"/>
  <c r="AG39" i="1"/>
  <c r="AI39" i="1"/>
  <c r="AK39" i="1"/>
  <c r="AM39" i="1"/>
  <c r="AP39" i="1"/>
  <c r="C40" i="1"/>
  <c r="E40" i="1"/>
  <c r="G40" i="1"/>
  <c r="I40" i="1"/>
  <c r="K40" i="1"/>
  <c r="M40" i="1"/>
  <c r="O40" i="1"/>
  <c r="Q40" i="1"/>
  <c r="S40" i="1"/>
  <c r="U40" i="1"/>
  <c r="Y40" i="1"/>
  <c r="AA40" i="1"/>
  <c r="AC40" i="1"/>
  <c r="AE40" i="1"/>
  <c r="AG40" i="1"/>
  <c r="AI40" i="1"/>
  <c r="AK40" i="1"/>
  <c r="AM40" i="1"/>
  <c r="AP40" i="1"/>
  <c r="AQ40" i="1"/>
  <c r="AQ39" i="1"/>
  <c r="AQ38" i="1"/>
  <c r="AQ37" i="1"/>
  <c r="AQ36" i="1"/>
  <c r="AQ35" i="1"/>
  <c r="AQ34" i="1"/>
  <c r="L48" i="1"/>
  <c r="J48" i="1"/>
  <c r="H48" i="1"/>
  <c r="F48" i="1"/>
  <c r="D48" i="1"/>
  <c r="B48" i="1"/>
  <c r="AJ52" i="1"/>
  <c r="AH52" i="1"/>
  <c r="AF52" i="1"/>
  <c r="AD52" i="1"/>
  <c r="AB52" i="1"/>
  <c r="Z52" i="1"/>
  <c r="X52" i="1"/>
  <c r="T52" i="1"/>
  <c r="R52" i="1"/>
  <c r="P52" i="1"/>
  <c r="N52" i="1"/>
  <c r="L52" i="1"/>
  <c r="J52" i="1"/>
  <c r="H52" i="1"/>
  <c r="F52" i="1"/>
  <c r="D52" i="1"/>
  <c r="B52" i="1"/>
  <c r="AJ50" i="1"/>
  <c r="AH50" i="1"/>
  <c r="AF50" i="1"/>
  <c r="AD50" i="1"/>
  <c r="AB50" i="1"/>
  <c r="Z50" i="1"/>
  <c r="X50" i="1"/>
  <c r="T50" i="1"/>
  <c r="R50" i="1"/>
  <c r="P50" i="1"/>
  <c r="N50" i="1"/>
  <c r="L50" i="1"/>
  <c r="J50" i="1"/>
  <c r="H50" i="1"/>
  <c r="F50" i="1"/>
  <c r="D50" i="1"/>
  <c r="B50" i="1"/>
  <c r="AJ48" i="1"/>
  <c r="AH48" i="1"/>
  <c r="AF48" i="1"/>
  <c r="AD48" i="1"/>
  <c r="AB48" i="1"/>
  <c r="Z48" i="1"/>
  <c r="X48" i="1"/>
  <c r="T48" i="1"/>
  <c r="R48" i="1"/>
  <c r="P48" i="1"/>
  <c r="N48" i="1"/>
  <c r="AL52" i="1"/>
  <c r="AL50" i="1"/>
  <c r="AL48" i="1"/>
  <c r="AL30" i="1"/>
  <c r="AL29" i="1"/>
  <c r="AJ30" i="1"/>
  <c r="AJ29" i="1"/>
  <c r="AH30" i="1"/>
  <c r="AH29" i="1"/>
  <c r="AF30" i="1"/>
  <c r="AF29" i="1"/>
  <c r="AD30" i="1"/>
  <c r="AD29" i="1"/>
  <c r="AB30" i="1"/>
  <c r="AB29" i="1"/>
  <c r="Z30" i="1"/>
  <c r="Z29" i="1"/>
  <c r="X30" i="1"/>
  <c r="X29" i="1"/>
  <c r="T30" i="1"/>
  <c r="T29" i="1"/>
  <c r="R30" i="1"/>
  <c r="R29" i="1"/>
  <c r="P30" i="1"/>
  <c r="P29" i="1"/>
  <c r="N30" i="1"/>
  <c r="N29" i="1"/>
  <c r="L30" i="1"/>
  <c r="L29" i="1"/>
  <c r="J30" i="1"/>
  <c r="J29" i="1"/>
  <c r="H30" i="1"/>
  <c r="H29" i="1"/>
  <c r="F30" i="1"/>
  <c r="F29" i="1"/>
  <c r="D30" i="1"/>
  <c r="D29" i="1"/>
  <c r="B30" i="1"/>
  <c r="B29" i="1"/>
  <c r="AL28" i="1"/>
  <c r="AL27" i="1"/>
  <c r="AJ28" i="1"/>
  <c r="AJ27" i="1"/>
  <c r="AH28" i="1"/>
  <c r="AH27" i="1"/>
  <c r="AF28" i="1"/>
  <c r="AF27" i="1"/>
  <c r="AD28" i="1"/>
  <c r="AD27" i="1"/>
  <c r="AB28" i="1"/>
  <c r="AB27" i="1"/>
  <c r="Z28" i="1"/>
  <c r="Z27" i="1"/>
  <c r="X28" i="1"/>
  <c r="X27" i="1"/>
  <c r="T28" i="1"/>
  <c r="T27" i="1"/>
  <c r="R28" i="1"/>
  <c r="R27" i="1"/>
  <c r="P28" i="1"/>
  <c r="P27" i="1"/>
  <c r="N28" i="1"/>
  <c r="N27" i="1"/>
  <c r="L28" i="1"/>
  <c r="L27" i="1"/>
  <c r="J28" i="1"/>
  <c r="J27" i="1"/>
  <c r="H28" i="1"/>
  <c r="H27" i="1"/>
  <c r="F28" i="1"/>
  <c r="F27" i="1"/>
  <c r="D28" i="1"/>
  <c r="D27" i="1"/>
  <c r="B28" i="1"/>
  <c r="B27" i="1"/>
  <c r="AL26" i="1"/>
  <c r="AL25" i="1"/>
  <c r="AJ26" i="1"/>
  <c r="AJ25" i="1"/>
  <c r="AH26" i="1"/>
  <c r="AH25" i="1"/>
  <c r="AF26" i="1"/>
  <c r="AF25" i="1"/>
  <c r="AD26" i="1"/>
  <c r="AD25" i="1"/>
  <c r="AB26" i="1"/>
  <c r="AB25" i="1"/>
  <c r="Z26" i="1"/>
  <c r="Z25" i="1"/>
  <c r="X26" i="1"/>
  <c r="X25" i="1"/>
  <c r="T26" i="1"/>
  <c r="T25" i="1"/>
  <c r="R26" i="1"/>
  <c r="R25" i="1"/>
  <c r="P25" i="1"/>
  <c r="N26" i="1"/>
  <c r="N25" i="1"/>
  <c r="L26" i="1"/>
  <c r="L25" i="1"/>
  <c r="J26" i="1"/>
  <c r="J25" i="1"/>
  <c r="H26" i="1"/>
  <c r="H25" i="1"/>
  <c r="F26" i="1"/>
  <c r="F25" i="1"/>
  <c r="D26" i="1"/>
  <c r="D25" i="1"/>
  <c r="B26" i="1"/>
  <c r="B25" i="1"/>
  <c r="AL51" i="1"/>
  <c r="AJ51" i="1"/>
  <c r="AH51" i="1"/>
  <c r="AF51" i="1"/>
  <c r="AD51" i="1"/>
  <c r="AB51" i="1"/>
  <c r="Z51" i="1"/>
  <c r="X51" i="1"/>
  <c r="T51" i="1"/>
  <c r="R51" i="1"/>
  <c r="P51" i="1"/>
  <c r="N51" i="1"/>
  <c r="L51" i="1"/>
  <c r="J51" i="1"/>
  <c r="H51" i="1"/>
  <c r="F51" i="1"/>
  <c r="D51" i="1"/>
  <c r="B51" i="1"/>
  <c r="AL49" i="1"/>
  <c r="AJ49" i="1"/>
  <c r="AH49" i="1"/>
  <c r="AF49" i="1"/>
  <c r="AD49" i="1"/>
  <c r="AB49" i="1"/>
  <c r="Z49" i="1"/>
  <c r="X49" i="1"/>
  <c r="T49" i="1"/>
  <c r="R49" i="1"/>
  <c r="P49" i="1"/>
  <c r="N49" i="1"/>
  <c r="L49" i="1"/>
  <c r="J49" i="1"/>
  <c r="H49" i="1"/>
  <c r="F49" i="1"/>
  <c r="D49" i="1"/>
  <c r="B49" i="1"/>
  <c r="B47" i="1"/>
  <c r="D47" i="1"/>
  <c r="F47" i="1"/>
  <c r="H47" i="1"/>
  <c r="J47" i="1"/>
  <c r="L47" i="1"/>
  <c r="N47" i="1"/>
  <c r="P47" i="1"/>
  <c r="R47" i="1"/>
  <c r="T47" i="1"/>
  <c r="X47" i="1"/>
  <c r="Z47" i="1"/>
  <c r="AB47" i="1"/>
  <c r="AD47" i="1"/>
  <c r="AF47" i="1"/>
  <c r="AH47" i="1"/>
  <c r="AL47" i="1"/>
  <c r="AJ47" i="1"/>
  <c r="AQ6" i="1"/>
  <c r="AQ18" i="1"/>
  <c r="AQ17" i="1"/>
  <c r="AQ16" i="1"/>
  <c r="AQ15" i="1"/>
  <c r="AQ14" i="1"/>
  <c r="AQ13" i="1"/>
  <c r="AQ12" i="1"/>
  <c r="AQ11" i="1"/>
  <c r="AQ10" i="1"/>
  <c r="AQ9" i="1"/>
  <c r="AQ8" i="1"/>
  <c r="AQ7" i="1"/>
  <c r="AQ5" i="1"/>
  <c r="AQ4" i="1"/>
  <c r="AQ3" i="1"/>
  <c r="AO20" i="1"/>
  <c r="AO21" i="1"/>
  <c r="AO22" i="1"/>
  <c r="AO34" i="1"/>
  <c r="AO35" i="1"/>
  <c r="AO36" i="1"/>
  <c r="AO37" i="1"/>
  <c r="AO38" i="1"/>
  <c r="AO39" i="1"/>
  <c r="AO40" i="1"/>
  <c r="AO43" i="1"/>
  <c r="AM19" i="1"/>
  <c r="AK19" i="1"/>
  <c r="AI19" i="1"/>
  <c r="AG19" i="1"/>
  <c r="AE19" i="1"/>
  <c r="AC19" i="1"/>
  <c r="AA19" i="1"/>
  <c r="Y19" i="1"/>
  <c r="U19" i="1"/>
  <c r="S19" i="1"/>
  <c r="Q19" i="1"/>
  <c r="O19" i="1"/>
  <c r="M19" i="1"/>
  <c r="K19" i="1"/>
  <c r="I19" i="1"/>
  <c r="G19" i="1"/>
  <c r="E19" i="1"/>
  <c r="C19" i="1"/>
  <c r="C20" i="1"/>
  <c r="E20" i="1"/>
  <c r="G20" i="1"/>
  <c r="I20" i="1"/>
  <c r="K20" i="1"/>
  <c r="M20" i="1"/>
  <c r="O20" i="1"/>
  <c r="Q20" i="1"/>
  <c r="S20" i="1"/>
  <c r="U20" i="1"/>
  <c r="Y20" i="1"/>
  <c r="AA20" i="1"/>
  <c r="AC20" i="1"/>
  <c r="AE20" i="1"/>
  <c r="AG20" i="1"/>
  <c r="AI20" i="1"/>
  <c r="AK20" i="1"/>
  <c r="AM20" i="1"/>
  <c r="AP20" i="1"/>
  <c r="C23" i="1"/>
  <c r="E23" i="1"/>
  <c r="G23" i="1"/>
  <c r="I23" i="1"/>
  <c r="K23" i="1"/>
  <c r="M23" i="1"/>
  <c r="O23" i="1"/>
  <c r="Q23" i="1"/>
  <c r="S23" i="1"/>
  <c r="U23" i="1"/>
  <c r="W23" i="1"/>
  <c r="Y23" i="1"/>
  <c r="AA23" i="1"/>
  <c r="AC23" i="1"/>
  <c r="AE23" i="1"/>
  <c r="AG23" i="1"/>
  <c r="AI23" i="1"/>
  <c r="AK23" i="1"/>
  <c r="AM23" i="1"/>
  <c r="AQ22" i="1"/>
  <c r="AQ21" i="1"/>
  <c r="AQ20" i="1"/>
</calcChain>
</file>

<file path=xl/sharedStrings.xml><?xml version="1.0" encoding="utf-8"?>
<sst xmlns="http://schemas.openxmlformats.org/spreadsheetml/2006/main" count="276" uniqueCount="68">
  <si>
    <t>Men's</t>
  </si>
  <si>
    <t>Singles Canoeing</t>
  </si>
  <si>
    <t>Doubles Canoeing</t>
  </si>
  <si>
    <t>Portage Canoeing</t>
  </si>
  <si>
    <t>Team Pulp Throw</t>
  </si>
  <si>
    <t>Log Rolling</t>
  </si>
  <si>
    <t>Splitting</t>
  </si>
  <si>
    <t>Axe Throw</t>
  </si>
  <si>
    <t>Chain Throw</t>
  </si>
  <si>
    <t>Vertical Chop</t>
  </si>
  <si>
    <t>Obstacle Course</t>
  </si>
  <si>
    <t>Fly Casting</t>
  </si>
  <si>
    <t>Crosscut Sawing</t>
  </si>
  <si>
    <t>Horizontal Chop</t>
  </si>
  <si>
    <t>Firebuilding</t>
  </si>
  <si>
    <t>Scootloading</t>
  </si>
  <si>
    <t>Bucksawing</t>
  </si>
  <si>
    <t>Packboard Relay</t>
  </si>
  <si>
    <t>RANK</t>
  </si>
  <si>
    <t>Teams</t>
  </si>
  <si>
    <t>Time</t>
  </si>
  <si>
    <t>Score</t>
  </si>
  <si>
    <t>Mark</t>
  </si>
  <si>
    <t>Raw Pts</t>
  </si>
  <si>
    <t>Top U-Grad Score</t>
  </si>
  <si>
    <t>1st Place</t>
  </si>
  <si>
    <t>Result</t>
  </si>
  <si>
    <t>2nd Place</t>
  </si>
  <si>
    <t>3rd Place</t>
  </si>
  <si>
    <t>Women's</t>
  </si>
  <si>
    <t>Portage</t>
  </si>
  <si>
    <t>Top U-grad Score</t>
  </si>
  <si>
    <t>TEAM</t>
  </si>
  <si>
    <t>TOTAL</t>
  </si>
  <si>
    <t>Single Buck</t>
  </si>
  <si>
    <t>Colby</t>
  </si>
  <si>
    <t>Cobleskill</t>
  </si>
  <si>
    <t>Dartmouth</t>
  </si>
  <si>
    <t>FLCC</t>
  </si>
  <si>
    <t>Paul Smiths</t>
  </si>
  <si>
    <t>Ranger</t>
  </si>
  <si>
    <t>SUNY ESF</t>
  </si>
  <si>
    <t>UCONN</t>
  </si>
  <si>
    <t>UNH</t>
  </si>
  <si>
    <t>Unity</t>
  </si>
  <si>
    <t>Colby JnJ</t>
  </si>
  <si>
    <t>Dartmouth JnJ</t>
  </si>
  <si>
    <t>FLCC JnJ</t>
  </si>
  <si>
    <t>S. Fleming JnJ</t>
  </si>
  <si>
    <t>UNH JnJ</t>
  </si>
  <si>
    <t>Colby Alums</t>
  </si>
  <si>
    <t>Dartmouth U50</t>
  </si>
  <si>
    <t>Dartmouth O50</t>
  </si>
  <si>
    <t>UVM JnJ</t>
  </si>
  <si>
    <t>Birling</t>
  </si>
  <si>
    <t>Men's Teams</t>
  </si>
  <si>
    <t>pulp toss</t>
  </si>
  <si>
    <t>team bowsaw</t>
  </si>
  <si>
    <t>splitting</t>
  </si>
  <si>
    <t>single buck</t>
  </si>
  <si>
    <t>vertical chop</t>
  </si>
  <si>
    <t>chain throw</t>
  </si>
  <si>
    <t>Men Alum Teams:</t>
  </si>
  <si>
    <t>Women's Teams</t>
  </si>
  <si>
    <t>Women Alum:</t>
  </si>
  <si>
    <t>Average</t>
  </si>
  <si>
    <t>Women Alum</t>
  </si>
  <si>
    <t>Score from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</si>
</sst>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70" formatCode="mm:ss.00"/>
    <numFmt numFmtId="172" formatCode="mm:ss.0;@"/>
  </numFmts>
  <fonts count="8" x14ac:knownFonts="1">
    <font>
      <sz val="10"/>
      <color indexed="8"/>
      <name val="Geneva"/>
    </font>
    <font>
      <b/>
      <sz val="10"/>
      <color indexed="8"/>
      <name val="Geneva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9"/>
      <name val="Arial"/>
    </font>
    <font>
      <sz val="8"/>
      <name val="Verdana"/>
    </font>
    <font>
      <b/>
      <sz val="10"/>
      <color indexed="8"/>
      <name val="Arial"/>
      <family val="2"/>
    </font>
    <font>
      <sz val="8"/>
      <name val="Geneva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3" fillId="0" borderId="3" xfId="0" applyFont="1" applyBorder="1" applyProtection="1">
      <protection hidden="1"/>
    </xf>
    <xf numFmtId="47" fontId="2" fillId="0" borderId="2" xfId="0" applyNumberFormat="1" applyFont="1" applyBorder="1"/>
    <xf numFmtId="1" fontId="2" fillId="0" borderId="2" xfId="0" applyNumberFormat="1" applyFont="1" applyBorder="1"/>
    <xf numFmtId="2" fontId="2" fillId="0" borderId="2" xfId="0" applyNumberFormat="1" applyFont="1" applyBorder="1"/>
    <xf numFmtId="0" fontId="2" fillId="0" borderId="4" xfId="0" applyFont="1" applyBorder="1"/>
    <xf numFmtId="0" fontId="2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3" fillId="0" borderId="8" xfId="0" applyFont="1" applyBorder="1"/>
    <xf numFmtId="47" fontId="2" fillId="0" borderId="7" xfId="0" applyNumberFormat="1" applyFont="1" applyBorder="1"/>
    <xf numFmtId="1" fontId="2" fillId="0" borderId="7" xfId="0" applyNumberFormat="1" applyFont="1" applyBorder="1"/>
    <xf numFmtId="2" fontId="2" fillId="0" borderId="7" xfId="0" applyNumberFormat="1" applyFont="1" applyBorder="1"/>
    <xf numFmtId="0" fontId="2" fillId="0" borderId="0" xfId="0" applyFont="1"/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1" fontId="4" fillId="2" borderId="11" xfId="0" applyNumberFormat="1" applyFont="1" applyFill="1" applyBorder="1" applyAlignment="1">
      <alignment horizontal="center"/>
    </xf>
    <xf numFmtId="0" fontId="3" fillId="0" borderId="0" xfId="0" applyFont="1"/>
    <xf numFmtId="164" fontId="3" fillId="0" borderId="3" xfId="0" applyNumberFormat="1" applyFont="1" applyBorder="1"/>
    <xf numFmtId="47" fontId="2" fillId="0" borderId="5" xfId="0" applyNumberFormat="1" applyFont="1" applyBorder="1"/>
    <xf numFmtId="0" fontId="2" fillId="0" borderId="12" xfId="0" applyNumberFormat="1" applyFont="1" applyBorder="1"/>
    <xf numFmtId="164" fontId="3" fillId="0" borderId="1" xfId="0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164" fontId="3" fillId="0" borderId="5" xfId="0" applyNumberFormat="1" applyFont="1" applyBorder="1"/>
    <xf numFmtId="0" fontId="2" fillId="3" borderId="14" xfId="0" applyFont="1" applyFill="1" applyBorder="1"/>
    <xf numFmtId="164" fontId="3" fillId="3" borderId="15" xfId="0" applyNumberFormat="1" applyFont="1" applyFill="1" applyBorder="1"/>
    <xf numFmtId="0" fontId="2" fillId="0" borderId="0" xfId="0" applyFont="1" applyFill="1"/>
    <xf numFmtId="0" fontId="2" fillId="3" borderId="12" xfId="0" applyNumberFormat="1" applyFont="1" applyFill="1" applyBorder="1"/>
    <xf numFmtId="164" fontId="3" fillId="3" borderId="14" xfId="0" applyNumberFormat="1" applyFont="1" applyFill="1" applyBorder="1" applyAlignment="1">
      <alignment horizontal="center"/>
    </xf>
    <xf numFmtId="1" fontId="3" fillId="3" borderId="16" xfId="0" applyNumberFormat="1" applyFont="1" applyFill="1" applyBorder="1" applyAlignment="1">
      <alignment horizontal="center"/>
    </xf>
    <xf numFmtId="164" fontId="3" fillId="3" borderId="0" xfId="0" applyNumberFormat="1" applyFont="1" applyFill="1"/>
    <xf numFmtId="0" fontId="2" fillId="3" borderId="0" xfId="0" applyFont="1" applyFill="1"/>
    <xf numFmtId="0" fontId="2" fillId="0" borderId="14" xfId="0" applyFont="1" applyFill="1" applyBorder="1"/>
    <xf numFmtId="164" fontId="3" fillId="0" borderId="15" xfId="0" applyNumberFormat="1" applyFont="1" applyBorder="1"/>
    <xf numFmtId="47" fontId="2" fillId="0" borderId="0" xfId="0" applyNumberFormat="1" applyFont="1"/>
    <xf numFmtId="164" fontId="3" fillId="0" borderId="14" xfId="0" applyNumberFormat="1" applyFont="1" applyBorder="1" applyAlignment="1">
      <alignment horizontal="center"/>
    </xf>
    <xf numFmtId="1" fontId="3" fillId="0" borderId="16" xfId="0" applyNumberFormat="1" applyFont="1" applyBorder="1" applyAlignment="1">
      <alignment horizontal="center"/>
    </xf>
    <xf numFmtId="164" fontId="3" fillId="0" borderId="0" xfId="0" applyNumberFormat="1" applyFont="1"/>
    <xf numFmtId="164" fontId="3" fillId="0" borderId="15" xfId="0" applyNumberFormat="1" applyFont="1" applyFill="1" applyBorder="1"/>
    <xf numFmtId="0" fontId="2" fillId="0" borderId="12" xfId="0" applyNumberFormat="1" applyFont="1" applyFill="1" applyBorder="1"/>
    <xf numFmtId="164" fontId="3" fillId="0" borderId="14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1" fontId="3" fillId="0" borderId="17" xfId="0" applyNumberFormat="1" applyFont="1" applyFill="1" applyBorder="1" applyAlignment="1">
      <alignment horizontal="center"/>
    </xf>
    <xf numFmtId="0" fontId="2" fillId="0" borderId="18" xfId="0" applyNumberFormat="1" applyFont="1" applyFill="1" applyBorder="1"/>
    <xf numFmtId="164" fontId="3" fillId="0" borderId="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0" fontId="2" fillId="3" borderId="5" xfId="0" applyFont="1" applyFill="1" applyBorder="1"/>
    <xf numFmtId="0" fontId="2" fillId="3" borderId="19" xfId="0" applyNumberFormat="1" applyFont="1" applyFill="1" applyBorder="1"/>
    <xf numFmtId="0" fontId="2" fillId="3" borderId="20" xfId="0" applyFont="1" applyFill="1" applyBorder="1"/>
    <xf numFmtId="0" fontId="2" fillId="3" borderId="21" xfId="0" applyFont="1" applyFill="1" applyBorder="1" applyAlignment="1">
      <alignment horizontal="center"/>
    </xf>
    <xf numFmtId="0" fontId="2" fillId="0" borderId="3" xfId="0" applyFont="1" applyBorder="1"/>
    <xf numFmtId="47" fontId="2" fillId="0" borderId="3" xfId="0" applyNumberFormat="1" applyFont="1" applyBorder="1"/>
    <xf numFmtId="0" fontId="2" fillId="3" borderId="1" xfId="0" applyFont="1" applyFill="1" applyBorder="1"/>
    <xf numFmtId="0" fontId="2" fillId="3" borderId="2" xfId="0" applyNumberFormat="1" applyFont="1" applyFill="1" applyBorder="1"/>
    <xf numFmtId="47" fontId="3" fillId="3" borderId="3" xfId="0" applyNumberFormat="1" applyFont="1" applyFill="1" applyBorder="1"/>
    <xf numFmtId="0" fontId="3" fillId="3" borderId="3" xfId="0" applyFont="1" applyFill="1" applyBorder="1"/>
    <xf numFmtId="0" fontId="3" fillId="3" borderId="5" xfId="0" applyFont="1" applyFill="1" applyBorder="1"/>
    <xf numFmtId="0" fontId="2" fillId="0" borderId="6" xfId="0" applyFont="1" applyBorder="1" applyAlignment="1">
      <alignment horizontal="right"/>
    </xf>
    <xf numFmtId="47" fontId="3" fillId="0" borderId="8" xfId="0" applyNumberFormat="1" applyFont="1" applyBorder="1"/>
    <xf numFmtId="0" fontId="3" fillId="0" borderId="22" xfId="0" applyFont="1" applyBorder="1"/>
    <xf numFmtId="0" fontId="2" fillId="0" borderId="22" xfId="0" applyFont="1" applyBorder="1"/>
    <xf numFmtId="0" fontId="2" fillId="0" borderId="5" xfId="0" applyFont="1" applyBorder="1" applyAlignment="1">
      <alignment horizontal="right"/>
    </xf>
    <xf numFmtId="47" fontId="2" fillId="0" borderId="0" xfId="0" applyNumberFormat="1" applyFont="1" applyBorder="1"/>
    <xf numFmtId="47" fontId="3" fillId="0" borderId="0" xfId="0" applyNumberFormat="1" applyFont="1" applyBorder="1"/>
    <xf numFmtId="1" fontId="2" fillId="0" borderId="0" xfId="0" applyNumberFormat="1" applyFont="1" applyBorder="1"/>
    <xf numFmtId="0" fontId="2" fillId="0" borderId="0" xfId="0" applyNumberFormat="1" applyFont="1"/>
    <xf numFmtId="1" fontId="3" fillId="0" borderId="0" xfId="0" applyNumberFormat="1" applyFont="1" applyBorder="1"/>
    <xf numFmtId="47" fontId="2" fillId="0" borderId="22" xfId="0" applyNumberFormat="1" applyFont="1" applyBorder="1"/>
    <xf numFmtId="0" fontId="2" fillId="0" borderId="23" xfId="0" applyFont="1" applyBorder="1"/>
    <xf numFmtId="164" fontId="3" fillId="3" borderId="0" xfId="0" applyNumberFormat="1" applyFont="1" applyFill="1" applyBorder="1"/>
    <xf numFmtId="0" fontId="2" fillId="3" borderId="0" xfId="0" applyFont="1" applyFill="1" applyBorder="1"/>
    <xf numFmtId="47" fontId="2" fillId="0" borderId="8" xfId="0" applyNumberFormat="1" applyFont="1" applyBorder="1"/>
    <xf numFmtId="0" fontId="2" fillId="0" borderId="14" xfId="0" applyFont="1" applyBorder="1"/>
    <xf numFmtId="0" fontId="3" fillId="0" borderId="15" xfId="0" applyFont="1" applyBorder="1"/>
    <xf numFmtId="1" fontId="2" fillId="0" borderId="0" xfId="0" applyNumberFormat="1" applyFont="1"/>
    <xf numFmtId="2" fontId="2" fillId="0" borderId="0" xfId="0" applyNumberFormat="1" applyFont="1"/>
    <xf numFmtId="1" fontId="3" fillId="0" borderId="15" xfId="0" applyNumberFormat="1" applyFont="1" applyBorder="1"/>
    <xf numFmtId="0" fontId="2" fillId="0" borderId="15" xfId="0" applyFont="1" applyBorder="1"/>
    <xf numFmtId="1" fontId="2" fillId="0" borderId="15" xfId="0" applyNumberFormat="1" applyFont="1" applyBorder="1"/>
    <xf numFmtId="0" fontId="4" fillId="2" borderId="24" xfId="0" applyNumberFormat="1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1" fontId="4" fillId="2" borderId="26" xfId="0" applyNumberFormat="1" applyFont="1" applyFill="1" applyBorder="1" applyAlignment="1">
      <alignment horizontal="center"/>
    </xf>
    <xf numFmtId="0" fontId="2" fillId="0" borderId="27" xfId="0" applyNumberFormat="1" applyFont="1" applyBorder="1"/>
    <xf numFmtId="1" fontId="3" fillId="0" borderId="28" xfId="0" applyNumberFormat="1" applyFont="1" applyBorder="1" applyAlignment="1">
      <alignment horizontal="center"/>
    </xf>
    <xf numFmtId="0" fontId="2" fillId="3" borderId="27" xfId="0" applyNumberFormat="1" applyFont="1" applyFill="1" applyBorder="1"/>
    <xf numFmtId="1" fontId="3" fillId="3" borderId="28" xfId="0" applyNumberFormat="1" applyFont="1" applyFill="1" applyBorder="1" applyAlignment="1">
      <alignment horizontal="center"/>
    </xf>
    <xf numFmtId="0" fontId="2" fillId="4" borderId="29" xfId="0" applyNumberFormat="1" applyFont="1" applyFill="1" applyBorder="1"/>
    <xf numFmtId="164" fontId="3" fillId="4" borderId="30" xfId="0" applyNumberFormat="1" applyFont="1" applyFill="1" applyBorder="1" applyAlignment="1">
      <alignment horizontal="center"/>
    </xf>
    <xf numFmtId="1" fontId="3" fillId="4" borderId="31" xfId="0" applyNumberFormat="1" applyFont="1" applyFill="1" applyBorder="1" applyAlignment="1">
      <alignment horizontal="center"/>
    </xf>
    <xf numFmtId="0" fontId="2" fillId="3" borderId="32" xfId="0" applyNumberFormat="1" applyFont="1" applyFill="1" applyBorder="1"/>
    <xf numFmtId="0" fontId="3" fillId="0" borderId="33" xfId="0" applyFont="1" applyBorder="1" applyAlignment="1">
      <alignment horizontal="center"/>
    </xf>
    <xf numFmtId="0" fontId="2" fillId="4" borderId="0" xfId="0" applyFont="1" applyFill="1"/>
    <xf numFmtId="47" fontId="2" fillId="4" borderId="4" xfId="0" applyNumberFormat="1" applyFont="1" applyFill="1" applyBorder="1"/>
    <xf numFmtId="164" fontId="3" fillId="4" borderId="15" xfId="0" applyNumberFormat="1" applyFont="1" applyFill="1" applyBorder="1"/>
    <xf numFmtId="164" fontId="3" fillId="4" borderId="0" xfId="0" applyNumberFormat="1" applyFont="1" applyFill="1" applyBorder="1"/>
    <xf numFmtId="0" fontId="2" fillId="4" borderId="0" xfId="0" applyFont="1" applyFill="1" applyBorder="1"/>
    <xf numFmtId="0" fontId="2" fillId="4" borderId="34" xfId="0" applyFont="1" applyFill="1" applyBorder="1"/>
    <xf numFmtId="0" fontId="3" fillId="4" borderId="14" xfId="0" applyFont="1" applyFill="1" applyBorder="1"/>
    <xf numFmtId="1" fontId="3" fillId="4" borderId="28" xfId="0" applyNumberFormat="1" applyFont="1" applyFill="1" applyBorder="1"/>
    <xf numFmtId="164" fontId="3" fillId="3" borderId="1" xfId="0" applyNumberFormat="1" applyFont="1" applyFill="1" applyBorder="1" applyAlignment="1">
      <alignment horizontal="center"/>
    </xf>
    <xf numFmtId="1" fontId="3" fillId="3" borderId="35" xfId="0" applyNumberFormat="1" applyFont="1" applyFill="1" applyBorder="1" applyAlignment="1">
      <alignment horizontal="center"/>
    </xf>
    <xf numFmtId="164" fontId="3" fillId="3" borderId="5" xfId="0" applyNumberFormat="1" applyFont="1" applyFill="1" applyBorder="1"/>
    <xf numFmtId="0" fontId="3" fillId="0" borderId="8" xfId="0" applyFont="1" applyBorder="1" applyAlignment="1">
      <alignment horizontal="right"/>
    </xf>
    <xf numFmtId="164" fontId="6" fillId="0" borderId="14" xfId="0" applyNumberFormat="1" applyFont="1" applyFill="1" applyBorder="1" applyAlignment="1">
      <alignment horizontal="center"/>
    </xf>
    <xf numFmtId="47" fontId="2" fillId="0" borderId="2" xfId="0" applyNumberFormat="1" applyFont="1" applyBorder="1" applyProtection="1">
      <protection locked="0"/>
    </xf>
    <xf numFmtId="47" fontId="2" fillId="3" borderId="4" xfId="0" applyNumberFormat="1" applyFont="1" applyFill="1" applyBorder="1" applyProtection="1">
      <protection locked="0"/>
    </xf>
    <xf numFmtId="47" fontId="2" fillId="0" borderId="4" xfId="0" applyNumberFormat="1" applyFont="1" applyBorder="1" applyProtection="1">
      <protection locked="0"/>
    </xf>
    <xf numFmtId="47" fontId="2" fillId="0" borderId="4" xfId="0" applyNumberFormat="1" applyFont="1" applyFill="1" applyBorder="1" applyProtection="1">
      <protection locked="0"/>
    </xf>
    <xf numFmtId="47" fontId="2" fillId="0" borderId="0" xfId="0" applyNumberFormat="1" applyFont="1" applyFill="1" applyProtection="1">
      <protection locked="0"/>
    </xf>
    <xf numFmtId="47" fontId="2" fillId="3" borderId="0" xfId="0" applyNumberFormat="1" applyFont="1" applyFill="1" applyProtection="1">
      <protection locked="0"/>
    </xf>
    <xf numFmtId="47" fontId="2" fillId="0" borderId="0" xfId="0" applyNumberFormat="1" applyFont="1" applyProtection="1">
      <protection locked="0"/>
    </xf>
    <xf numFmtId="1" fontId="2" fillId="0" borderId="2" xfId="0" applyNumberFormat="1" applyFont="1" applyBorder="1" applyProtection="1">
      <protection locked="0"/>
    </xf>
    <xf numFmtId="1" fontId="2" fillId="3" borderId="4" xfId="0" applyNumberFormat="1" applyFont="1" applyFill="1" applyBorder="1" applyProtection="1">
      <protection locked="0"/>
    </xf>
    <xf numFmtId="1" fontId="2" fillId="0" borderId="4" xfId="0" applyNumberFormat="1" applyFont="1" applyBorder="1" applyProtection="1">
      <protection locked="0"/>
    </xf>
    <xf numFmtId="1" fontId="2" fillId="0" borderId="4" xfId="0" applyNumberFormat="1" applyFont="1" applyFill="1" applyBorder="1" applyProtection="1">
      <protection locked="0"/>
    </xf>
    <xf numFmtId="1" fontId="2" fillId="0" borderId="0" xfId="0" applyNumberFormat="1" applyFont="1" applyFill="1" applyProtection="1">
      <protection locked="0"/>
    </xf>
    <xf numFmtId="0" fontId="0" fillId="0" borderId="0" xfId="0" applyProtection="1">
      <protection locked="0"/>
    </xf>
    <xf numFmtId="0" fontId="0" fillId="3" borderId="0" xfId="0" applyFill="1" applyProtection="1">
      <protection locked="0"/>
    </xf>
    <xf numFmtId="0" fontId="2" fillId="0" borderId="14" xfId="0" applyFont="1" applyBorder="1" applyProtection="1">
      <protection locked="0"/>
    </xf>
    <xf numFmtId="47" fontId="2" fillId="4" borderId="4" xfId="0" applyNumberFormat="1" applyFont="1" applyFill="1" applyBorder="1" applyProtection="1">
      <protection locked="0"/>
    </xf>
    <xf numFmtId="47" fontId="2" fillId="3" borderId="0" xfId="0" applyNumberFormat="1" applyFont="1" applyFill="1" applyBorder="1" applyProtection="1">
      <protection locked="0"/>
    </xf>
    <xf numFmtId="47" fontId="2" fillId="4" borderId="0" xfId="0" applyNumberFormat="1" applyFont="1" applyFill="1" applyProtection="1">
      <protection locked="0"/>
    </xf>
    <xf numFmtId="1" fontId="2" fillId="4" borderId="4" xfId="0" applyNumberFormat="1" applyFont="1" applyFill="1" applyBorder="1" applyProtection="1">
      <protection locked="0"/>
    </xf>
    <xf numFmtId="0" fontId="2" fillId="4" borderId="14" xfId="0" applyFont="1" applyFill="1" applyBorder="1" applyProtection="1">
      <protection locked="0"/>
    </xf>
    <xf numFmtId="0" fontId="2" fillId="3" borderId="0" xfId="0" applyFont="1" applyFill="1" applyBorder="1" applyProtection="1">
      <protection locked="0"/>
    </xf>
    <xf numFmtId="2" fontId="2" fillId="0" borderId="7" xfId="0" applyNumberFormat="1" applyFont="1" applyBorder="1" applyProtection="1">
      <protection locked="0"/>
    </xf>
    <xf numFmtId="0" fontId="2" fillId="4" borderId="32" xfId="0" applyNumberFormat="1" applyFont="1" applyFill="1" applyBorder="1"/>
    <xf numFmtId="164" fontId="3" fillId="4" borderId="1" xfId="0" applyNumberFormat="1" applyFont="1" applyFill="1" applyBorder="1" applyAlignment="1">
      <alignment horizontal="center"/>
    </xf>
    <xf numFmtId="47" fontId="0" fillId="0" borderId="0" xfId="0" applyNumberFormat="1"/>
    <xf numFmtId="20" fontId="0" fillId="0" borderId="0" xfId="0" applyNumberFormat="1"/>
    <xf numFmtId="172" fontId="2" fillId="0" borderId="2" xfId="0" applyNumberFormat="1" applyFont="1" applyBorder="1" applyProtection="1">
      <protection locked="0"/>
    </xf>
    <xf numFmtId="172" fontId="2" fillId="3" borderId="4" xfId="0" applyNumberFormat="1" applyFont="1" applyFill="1" applyBorder="1" applyProtection="1">
      <protection locked="0"/>
    </xf>
    <xf numFmtId="172" fontId="2" fillId="0" borderId="4" xfId="0" applyNumberFormat="1" applyFont="1" applyBorder="1" applyProtection="1">
      <protection locked="0"/>
    </xf>
    <xf numFmtId="172" fontId="2" fillId="0" borderId="4" xfId="0" applyNumberFormat="1" applyFont="1" applyFill="1" applyBorder="1" applyProtection="1">
      <protection locked="0"/>
    </xf>
    <xf numFmtId="172" fontId="2" fillId="0" borderId="0" xfId="0" applyNumberFormat="1" applyFont="1" applyFill="1" applyProtection="1">
      <protection locked="0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172" fontId="2" fillId="3" borderId="0" xfId="0" applyNumberFormat="1" applyFont="1" applyFill="1" applyBorder="1" applyProtection="1">
      <protection locked="0"/>
    </xf>
    <xf numFmtId="172" fontId="2" fillId="0" borderId="0" xfId="0" applyNumberFormat="1" applyFont="1" applyBorder="1" applyProtection="1">
      <protection locked="0"/>
    </xf>
    <xf numFmtId="172" fontId="2" fillId="0" borderId="0" xfId="0" applyNumberFormat="1" applyFont="1" applyFill="1" applyBorder="1" applyProtection="1">
      <protection locked="0"/>
    </xf>
    <xf numFmtId="164" fontId="3" fillId="3" borderId="8" xfId="0" applyNumberFormat="1" applyFont="1" applyFill="1" applyBorder="1"/>
    <xf numFmtId="0" fontId="2" fillId="0" borderId="2" xfId="0" applyNumberFormat="1" applyFont="1" applyBorder="1" applyProtection="1">
      <protection locked="0"/>
    </xf>
    <xf numFmtId="0" fontId="2" fillId="0" borderId="4" xfId="0" applyNumberFormat="1" applyFont="1" applyBorder="1" applyProtection="1">
      <protection locked="0"/>
    </xf>
    <xf numFmtId="0" fontId="2" fillId="3" borderId="4" xfId="0" applyNumberFormat="1" applyFont="1" applyFill="1" applyBorder="1" applyProtection="1">
      <protection locked="0"/>
    </xf>
    <xf numFmtId="0" fontId="2" fillId="0" borderId="2" xfId="0" applyNumberFormat="1" applyFont="1" applyBorder="1"/>
    <xf numFmtId="0" fontId="2" fillId="0" borderId="7" xfId="0" applyNumberFormat="1" applyFont="1" applyBorder="1"/>
    <xf numFmtId="0" fontId="2" fillId="0" borderId="0" xfId="0" applyNumberFormat="1" applyFont="1" applyBorder="1"/>
    <xf numFmtId="0" fontId="2" fillId="4" borderId="4" xfId="0" applyNumberFormat="1" applyFont="1" applyFill="1" applyBorder="1" applyProtection="1">
      <protection locked="0"/>
    </xf>
    <xf numFmtId="47" fontId="0" fillId="3" borderId="0" xfId="0" applyNumberFormat="1" applyFill="1"/>
    <xf numFmtId="20" fontId="0" fillId="3" borderId="0" xfId="0" applyNumberFormat="1" applyFill="1"/>
    <xf numFmtId="0" fontId="3" fillId="3" borderId="22" xfId="0" applyFont="1" applyFill="1" applyBorder="1"/>
    <xf numFmtId="0" fontId="2" fillId="3" borderId="22" xfId="0" applyFont="1" applyFill="1" applyBorder="1"/>
    <xf numFmtId="0" fontId="2" fillId="3" borderId="36" xfId="0" applyNumberFormat="1" applyFont="1" applyFill="1" applyBorder="1" applyProtection="1">
      <protection locked="0"/>
    </xf>
    <xf numFmtId="47" fontId="2" fillId="0" borderId="0" xfId="0" applyNumberFormat="1" applyFont="1" applyFill="1" applyBorder="1" applyProtection="1">
      <protection locked="0"/>
    </xf>
    <xf numFmtId="0" fontId="2" fillId="3" borderId="22" xfId="0" applyFont="1" applyFill="1" applyBorder="1" applyProtection="1">
      <protection locked="0"/>
    </xf>
    <xf numFmtId="47" fontId="2" fillId="3" borderId="7" xfId="0" applyNumberFormat="1" applyFont="1" applyFill="1" applyBorder="1" applyProtection="1">
      <protection locked="0"/>
    </xf>
    <xf numFmtId="47" fontId="2" fillId="3" borderId="22" xfId="0" applyNumberFormat="1" applyFont="1" applyFill="1" applyBorder="1" applyProtection="1">
      <protection locked="0"/>
    </xf>
    <xf numFmtId="1" fontId="2" fillId="3" borderId="7" xfId="0" applyNumberFormat="1" applyFont="1" applyFill="1" applyBorder="1" applyProtection="1">
      <protection locked="0"/>
    </xf>
    <xf numFmtId="170" fontId="2" fillId="3" borderId="7" xfId="0" applyNumberFormat="1" applyFont="1" applyFill="1" applyBorder="1" applyProtection="1">
      <protection locked="0"/>
    </xf>
    <xf numFmtId="172" fontId="2" fillId="3" borderId="22" xfId="0" applyNumberFormat="1" applyFont="1" applyFill="1" applyBorder="1" applyProtection="1">
      <protection locked="0"/>
    </xf>
    <xf numFmtId="172" fontId="2" fillId="3" borderId="7" xfId="0" applyNumberFormat="1" applyFont="1" applyFill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22" xfId="0" applyFont="1" applyBorder="1" applyProtection="1">
      <protection locked="0"/>
    </xf>
    <xf numFmtId="47" fontId="2" fillId="0" borderId="22" xfId="0" applyNumberFormat="1" applyFont="1" applyBorder="1" applyProtection="1">
      <protection locked="0"/>
    </xf>
    <xf numFmtId="0" fontId="2" fillId="0" borderId="22" xfId="0" applyNumberFormat="1" applyFont="1" applyBorder="1" applyProtection="1">
      <protection locked="0"/>
    </xf>
    <xf numFmtId="172" fontId="2" fillId="0" borderId="22" xfId="0" applyNumberFormat="1" applyFont="1" applyBorder="1" applyProtection="1">
      <protection locked="0"/>
    </xf>
    <xf numFmtId="1" fontId="2" fillId="0" borderId="22" xfId="0" applyNumberFormat="1" applyFont="1" applyBorder="1" applyProtection="1">
      <protection locked="0"/>
    </xf>
    <xf numFmtId="2" fontId="2" fillId="0" borderId="22" xfId="0" applyNumberFormat="1" applyFont="1" applyBorder="1" applyProtection="1">
      <protection locked="0"/>
    </xf>
    <xf numFmtId="172" fontId="2" fillId="4" borderId="4" xfId="0" applyNumberFormat="1" applyFont="1" applyFill="1" applyBorder="1" applyProtection="1">
      <protection locked="0"/>
    </xf>
    <xf numFmtId="47" fontId="0" fillId="3" borderId="36" xfId="0" applyNumberFormat="1" applyFill="1" applyBorder="1"/>
    <xf numFmtId="164" fontId="3" fillId="3" borderId="37" xfId="0" applyNumberFormat="1" applyFont="1" applyFill="1" applyBorder="1"/>
    <xf numFmtId="172" fontId="2" fillId="3" borderId="23" xfId="0" applyNumberFormat="1" applyFont="1" applyFill="1" applyBorder="1" applyProtection="1">
      <protection locked="0"/>
    </xf>
    <xf numFmtId="1" fontId="2" fillId="3" borderId="36" xfId="0" applyNumberFormat="1" applyFont="1" applyFill="1" applyBorder="1" applyProtection="1">
      <protection locked="0"/>
    </xf>
    <xf numFmtId="47" fontId="2" fillId="3" borderId="36" xfId="0" applyNumberFormat="1" applyFont="1" applyFill="1" applyBorder="1" applyProtection="1">
      <protection locked="0"/>
    </xf>
    <xf numFmtId="47" fontId="2" fillId="3" borderId="23" xfId="0" applyNumberFormat="1" applyFont="1" applyFill="1" applyBorder="1" applyProtection="1">
      <protection locked="0"/>
    </xf>
    <xf numFmtId="47" fontId="0" fillId="3" borderId="23" xfId="0" applyNumberFormat="1" applyFill="1" applyBorder="1"/>
    <xf numFmtId="0" fontId="2" fillId="3" borderId="38" xfId="0" applyFont="1" applyFill="1" applyBorder="1" applyProtection="1">
      <protection locked="0"/>
    </xf>
    <xf numFmtId="20" fontId="0" fillId="3" borderId="23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8"/>
  <sheetViews>
    <sheetView showGridLines="0" tabSelected="1" zoomScaleSheetLayoutView="100" workbookViewId="0">
      <pane xSplit="1" ySplit="2" topLeftCell="M22" activePane="bottomRight" state="frozenSplit"/>
      <selection sqref="A1:XFD1048576"/>
      <selection pane="topRight"/>
      <selection pane="bottomLeft" activeCell="A26" sqref="A26:XFD26"/>
      <selection pane="bottomRight" activeCell="W45" sqref="W45"/>
    </sheetView>
  </sheetViews>
  <sheetFormatPr baseColWidth="10" defaultColWidth="10.7109375" defaultRowHeight="12" customHeight="1" x14ac:dyDescent="0.15"/>
  <cols>
    <col min="1" max="1" width="13.42578125" style="78" customWidth="1"/>
    <col min="2" max="2" width="7.7109375" style="18" customWidth="1"/>
    <col min="3" max="3" width="7.7109375" style="79" customWidth="1"/>
    <col min="4" max="4" width="7.7109375" style="18" customWidth="1"/>
    <col min="5" max="5" width="7.7109375" style="79" customWidth="1"/>
    <col min="6" max="6" width="7.7109375" style="18" customWidth="1"/>
    <col min="7" max="7" width="7.7109375" style="79" customWidth="1"/>
    <col min="8" max="8" width="7.7109375" style="18" customWidth="1"/>
    <col min="9" max="9" width="7.7109375" style="79" customWidth="1"/>
    <col min="10" max="10" width="7.7109375" style="18" customWidth="1"/>
    <col min="11" max="11" width="7.7109375" style="79" customWidth="1"/>
    <col min="12" max="12" width="7.7109375" style="18" customWidth="1"/>
    <col min="13" max="13" width="7.7109375" style="79" customWidth="1"/>
    <col min="14" max="14" width="7.7109375" style="18" customWidth="1"/>
    <col min="15" max="15" width="7.7109375" style="79" customWidth="1"/>
    <col min="16" max="16" width="7.7109375" style="39" customWidth="1"/>
    <col min="17" max="17" width="7.7109375" style="79" customWidth="1"/>
    <col min="18" max="18" width="7.7109375" style="18" customWidth="1"/>
    <col min="19" max="19" width="7.7109375" style="79" customWidth="1"/>
    <col min="20" max="20" width="7.7109375" style="39" customWidth="1"/>
    <col min="21" max="21" width="7.7109375" style="79" customWidth="1"/>
    <col min="22" max="22" width="8.5703125" style="18" customWidth="1"/>
    <col min="23" max="23" width="7.7109375" style="79" customWidth="1"/>
    <col min="24" max="24" width="7.7109375" style="39" customWidth="1"/>
    <col min="25" max="25" width="7.7109375" style="79" customWidth="1"/>
    <col min="26" max="26" width="7.7109375" style="80" customWidth="1"/>
    <col min="27" max="27" width="7.7109375" style="79" customWidth="1"/>
    <col min="28" max="28" width="7.7109375" style="39" customWidth="1"/>
    <col min="29" max="29" width="7.7109375" style="79" customWidth="1"/>
    <col min="30" max="30" width="7.7109375" style="39" customWidth="1"/>
    <col min="31" max="31" width="7.7109375" style="79" customWidth="1"/>
    <col min="32" max="32" width="7.7109375" style="39" customWidth="1"/>
    <col min="33" max="33" width="7.7109375" style="79" customWidth="1"/>
    <col min="34" max="34" width="7.7109375" style="81" customWidth="1"/>
    <col min="35" max="35" width="7.7109375" style="79" customWidth="1"/>
    <col min="36" max="36" width="7.7109375" style="39" customWidth="1"/>
    <col min="37" max="37" width="7.7109375" style="79" customWidth="1"/>
    <col min="38" max="38" width="7.7109375" style="81" customWidth="1"/>
    <col min="39" max="39" width="7.7109375" style="79" customWidth="1"/>
    <col min="40" max="40" width="6.7109375" style="18" customWidth="1"/>
    <col min="41" max="41" width="15.5703125" style="18" customWidth="1"/>
    <col min="42" max="42" width="9.85546875" style="79" customWidth="1"/>
    <col min="43" max="43" width="7" style="82" customWidth="1"/>
    <col min="44" max="44" width="9.42578125" style="22" customWidth="1"/>
    <col min="45" max="45" width="11.28515625" style="22" customWidth="1"/>
    <col min="46" max="46" width="7.85546875" style="18" customWidth="1"/>
    <col min="47" max="47" width="5.42578125" style="18" customWidth="1"/>
    <col min="48" max="48" width="15.42578125" style="18" customWidth="1"/>
    <col min="49" max="49" width="10.7109375" style="18" customWidth="1"/>
    <col min="50" max="50" width="16" style="18" customWidth="1"/>
    <col min="51" max="16384" width="10.7109375" style="18"/>
  </cols>
  <sheetData>
    <row r="1" spans="1:45" s="11" customFormat="1" ht="14" thickBot="1" x14ac:dyDescent="0.2">
      <c r="A1" s="1" t="s">
        <v>0</v>
      </c>
      <c r="B1" s="2" t="s">
        <v>1</v>
      </c>
      <c r="C1" s="3"/>
      <c r="D1" s="2" t="s">
        <v>2</v>
      </c>
      <c r="E1" s="3"/>
      <c r="F1" s="2" t="s">
        <v>3</v>
      </c>
      <c r="G1" s="3"/>
      <c r="H1" s="2" t="s">
        <v>4</v>
      </c>
      <c r="I1" s="3"/>
      <c r="J1" s="2" t="s">
        <v>5</v>
      </c>
      <c r="K1" s="3"/>
      <c r="L1" s="2" t="s">
        <v>6</v>
      </c>
      <c r="M1" s="3"/>
      <c r="N1" s="2" t="s">
        <v>7</v>
      </c>
      <c r="O1" s="3"/>
      <c r="P1" s="4" t="s">
        <v>34</v>
      </c>
      <c r="Q1" s="3"/>
      <c r="R1" s="2" t="s">
        <v>8</v>
      </c>
      <c r="S1" s="3"/>
      <c r="T1" s="4" t="s">
        <v>9</v>
      </c>
      <c r="U1" s="3"/>
      <c r="V1" s="2" t="s">
        <v>54</v>
      </c>
      <c r="W1" s="3"/>
      <c r="X1" s="4" t="s">
        <v>10</v>
      </c>
      <c r="Y1" s="3"/>
      <c r="Z1" s="5" t="s">
        <v>11</v>
      </c>
      <c r="AA1" s="3"/>
      <c r="AB1" s="4" t="s">
        <v>12</v>
      </c>
      <c r="AC1" s="3"/>
      <c r="AD1" s="4" t="s">
        <v>13</v>
      </c>
      <c r="AE1" s="3"/>
      <c r="AF1" s="4" t="s">
        <v>14</v>
      </c>
      <c r="AG1" s="3"/>
      <c r="AH1" s="6" t="s">
        <v>15</v>
      </c>
      <c r="AI1" s="3"/>
      <c r="AJ1" s="4" t="s">
        <v>16</v>
      </c>
      <c r="AK1" s="3"/>
      <c r="AL1" s="6" t="s">
        <v>17</v>
      </c>
      <c r="AM1" s="3"/>
      <c r="AN1" s="7"/>
      <c r="AO1" s="8"/>
      <c r="AP1" s="9"/>
      <c r="AQ1" s="8"/>
      <c r="AR1" s="10"/>
      <c r="AS1" s="10"/>
    </row>
    <row r="2" spans="1:45" ht="14" thickTop="1" x14ac:dyDescent="0.15">
      <c r="A2" s="12" t="s">
        <v>19</v>
      </c>
      <c r="B2" s="13" t="s">
        <v>20</v>
      </c>
      <c r="C2" s="108" t="s">
        <v>21</v>
      </c>
      <c r="D2" s="13" t="s">
        <v>20</v>
      </c>
      <c r="E2" s="108" t="s">
        <v>21</v>
      </c>
      <c r="F2" s="13" t="s">
        <v>20</v>
      </c>
      <c r="G2" s="108" t="s">
        <v>21</v>
      </c>
      <c r="H2" s="13" t="s">
        <v>20</v>
      </c>
      <c r="I2" s="108" t="s">
        <v>21</v>
      </c>
      <c r="J2" s="13" t="s">
        <v>20</v>
      </c>
      <c r="K2" s="108" t="s">
        <v>21</v>
      </c>
      <c r="L2" s="13" t="s">
        <v>20</v>
      </c>
      <c r="M2" s="108" t="s">
        <v>21</v>
      </c>
      <c r="N2" s="13" t="s">
        <v>22</v>
      </c>
      <c r="O2" s="108" t="s">
        <v>21</v>
      </c>
      <c r="P2" s="15" t="s">
        <v>20</v>
      </c>
      <c r="Q2" s="108" t="s">
        <v>21</v>
      </c>
      <c r="R2" s="13" t="s">
        <v>20</v>
      </c>
      <c r="S2" s="108" t="s">
        <v>21</v>
      </c>
      <c r="T2" s="15" t="s">
        <v>20</v>
      </c>
      <c r="U2" s="108" t="s">
        <v>21</v>
      </c>
      <c r="V2" s="13" t="s">
        <v>20</v>
      </c>
      <c r="W2" s="108" t="s">
        <v>21</v>
      </c>
      <c r="X2" s="15" t="s">
        <v>20</v>
      </c>
      <c r="Y2" s="108" t="s">
        <v>21</v>
      </c>
      <c r="Z2" s="16" t="s">
        <v>23</v>
      </c>
      <c r="AA2" s="108" t="s">
        <v>21</v>
      </c>
      <c r="AB2" s="15" t="s">
        <v>20</v>
      </c>
      <c r="AC2" s="108" t="s">
        <v>21</v>
      </c>
      <c r="AD2" s="15" t="s">
        <v>20</v>
      </c>
      <c r="AE2" s="108" t="s">
        <v>21</v>
      </c>
      <c r="AF2" s="15" t="s">
        <v>20</v>
      </c>
      <c r="AG2" s="108" t="s">
        <v>21</v>
      </c>
      <c r="AH2" s="17" t="s">
        <v>20</v>
      </c>
      <c r="AI2" s="108" t="s">
        <v>21</v>
      </c>
      <c r="AJ2" s="15" t="s">
        <v>20</v>
      </c>
      <c r="AK2" s="108" t="s">
        <v>21</v>
      </c>
      <c r="AL2" s="17" t="s">
        <v>20</v>
      </c>
      <c r="AM2" s="108" t="s">
        <v>21</v>
      </c>
      <c r="AO2" s="19" t="s">
        <v>32</v>
      </c>
      <c r="AP2" s="20" t="s">
        <v>33</v>
      </c>
      <c r="AQ2" s="21" t="s">
        <v>18</v>
      </c>
    </row>
    <row r="3" spans="1:45" s="11" customFormat="1" ht="12" customHeight="1" x14ac:dyDescent="0.2">
      <c r="A3" s="122" t="s">
        <v>36</v>
      </c>
      <c r="B3" s="110">
        <v>3.8657407407407408E-3</v>
      </c>
      <c r="C3" s="23">
        <f t="shared" ref="C3:C23" si="0">IF(B3="DNF","DNF",IF(B3&gt;0,B$24/B3*100,""))</f>
        <v>81.736526946107773</v>
      </c>
      <c r="D3" s="110">
        <v>3.7572916666666662E-3</v>
      </c>
      <c r="E3" s="23">
        <f t="shared" ref="E3:E23" si="1">IF(D3="DNF","DNF",IF(D3&gt;0,D$24/D3*100,""))</f>
        <v>81.277146289622053</v>
      </c>
      <c r="F3" s="110">
        <v>2.5914351851851849E-3</v>
      </c>
      <c r="G3" s="23">
        <f t="shared" ref="G3:G23" si="2">IF(F3="DNF","DNF",IF(F3&gt;0,F$24/F3*100,""))</f>
        <v>76.864671728450205</v>
      </c>
      <c r="H3" s="134">
        <v>2.0717592592592593E-3</v>
      </c>
      <c r="I3" s="23">
        <f t="shared" ref="I3:I23" si="3">IF(H3="DNF","DNF",IF(H3&gt;0,H$24/H3*100,""))</f>
        <v>70.949720670391059</v>
      </c>
      <c r="J3" s="134">
        <v>1.4771990740740741E-3</v>
      </c>
      <c r="K3" s="23">
        <f t="shared" ref="K3:K23" si="4">IF(J3="DNF","DNF",IF(J3&gt;0,J$24/J3*100,""))</f>
        <v>73.814933792995376</v>
      </c>
      <c r="L3" s="134">
        <v>5.8333333333333336E-3</v>
      </c>
      <c r="M3" s="23">
        <f t="shared" ref="M3:M23" si="5">IF(L3="DNF","DNF",IF(L3&gt;0,L$24/L3*100,""))</f>
        <v>64.962301587301582</v>
      </c>
      <c r="N3" s="117">
        <v>15</v>
      </c>
      <c r="O3" s="23">
        <f t="shared" ref="O3:O23" si="6">IF(N3="DNF","DNF",IF(N3&lt;&gt;"",N3/N$24*100,""))</f>
        <v>51.724137931034484</v>
      </c>
      <c r="P3" s="134">
        <v>3.9351851851851852E-4</v>
      </c>
      <c r="Q3" s="23">
        <f t="shared" ref="Q3:Q23" si="7">IF(P3="DNF","DNF",IF(P3&gt;0,P$24/P3*100,""))</f>
        <v>44.117647058823529</v>
      </c>
      <c r="R3" s="134">
        <v>1.8622685185185185E-3</v>
      </c>
      <c r="S3" s="23">
        <f t="shared" ref="S3:S23" si="8">IF(R3="DNF","DNF",IF(R3&gt;0,R$24/R3*100,""))</f>
        <v>37.358607830950895</v>
      </c>
      <c r="T3" s="134">
        <v>4.3750000000000001E-4</v>
      </c>
      <c r="U3" s="23">
        <f t="shared" ref="U3:U23" si="9">IF(T3="DNF","DNF",IF(T3&gt;0,T$24/T3*100,""))</f>
        <v>74.391534391534393</v>
      </c>
      <c r="V3" s="152">
        <f>Birling!F2</f>
        <v>4.5999999999999996</v>
      </c>
      <c r="W3" s="23">
        <f>Birling!G2</f>
        <v>41.232492997198875</v>
      </c>
      <c r="X3" s="110">
        <v>7.565972222222222E-4</v>
      </c>
      <c r="Y3" s="23">
        <f>IF(X3="DNF","DNF",IF(X3&gt;0,X$24/X3*100,""))</f>
        <v>61.144255774820252</v>
      </c>
      <c r="Z3" s="117">
        <v>60</v>
      </c>
      <c r="AA3" s="23">
        <f t="shared" ref="AA3:AA23" si="10">IF(Z3="DNF","DNF",IF(Z3&lt;&gt;"",Z3/Z$24*100,""))</f>
        <v>85.714285714285708</v>
      </c>
      <c r="AB3" s="110">
        <v>7.2395833333333329E-4</v>
      </c>
      <c r="AC3" s="23">
        <f t="shared" ref="AC3:AC23" si="11">IF(AB3="DNF","DNF",IF(AB3&gt;0,AB$24/AB3*100,""))</f>
        <v>50.311750599520387</v>
      </c>
      <c r="AD3" s="136">
        <v>9.7962962962962956E-4</v>
      </c>
      <c r="AE3" s="23">
        <f t="shared" ref="AE3:AE23" si="12">IF(AD3="DNF","DNF",IF(AD3&gt;0,AD$24/AD3*100,""))</f>
        <v>46.195652173913047</v>
      </c>
      <c r="AF3" s="110">
        <v>2.8935185185185188E-3</v>
      </c>
      <c r="AG3" s="23">
        <f t="shared" ref="AG3:AG23" si="13">IF(AF3="DNF","DNF",IF(AF3&gt;0,AF$24/AF3*100,""))</f>
        <v>76.147999999999996</v>
      </c>
      <c r="AH3" s="110">
        <v>7.245370370370371E-4</v>
      </c>
      <c r="AI3" s="23">
        <f t="shared" ref="AI3:AI23" si="14">IF(AH3="DNF","DNF",IF(AH3&gt;0,AH$24/AH3*100,""))</f>
        <v>90.750798722044749</v>
      </c>
      <c r="AJ3" s="134">
        <v>1.96412037037037E-3</v>
      </c>
      <c r="AK3" s="23">
        <f t="shared" ref="AK3:AK23" si="15">IF(AJ3="DNF","DNF",IF(AJ3&gt;0,AJ$24/AJ3*100,""))</f>
        <v>22.716558632881558</v>
      </c>
      <c r="AL3" s="110">
        <v>6.4700231481481484E-3</v>
      </c>
      <c r="AM3" s="23">
        <f t="shared" ref="AM3:AM23" si="16">IF(AL3="DNF","DNF",IF(AL3&gt;0,AL$24/AL3*100,""))</f>
        <v>36.922416414733185</v>
      </c>
      <c r="AN3" s="18"/>
      <c r="AO3" s="25" t="str">
        <f t="shared" ref="AO3:AO18" si="17">A3</f>
        <v>Cobleskill</v>
      </c>
      <c r="AP3" s="26">
        <f t="shared" ref="AP3:AP18" si="18">SUM(C3,E3,G3,I3,K3,M3,O3,Q3,S3,U3,W3)+SUM(Y3,AA3,AC3,AE3,AG3,AI3,AK3,AM3)</f>
        <v>1168.3334392566089</v>
      </c>
      <c r="AQ3" s="27">
        <f>RANK(AP3,AP3:AP18,0)</f>
        <v>8</v>
      </c>
      <c r="AR3" s="28"/>
      <c r="AS3" s="28"/>
    </row>
    <row r="4" spans="1:45" s="36" customFormat="1" ht="12" customHeight="1" x14ac:dyDescent="0.2">
      <c r="A4" s="123" t="s">
        <v>45</v>
      </c>
      <c r="B4" s="111">
        <v>4.1002314814814816E-3</v>
      </c>
      <c r="C4" s="30">
        <f t="shared" si="0"/>
        <v>77.062044825834136</v>
      </c>
      <c r="D4" s="111">
        <v>5.5318287037037029E-3</v>
      </c>
      <c r="E4" s="30">
        <f t="shared" si="1"/>
        <v>55.204519301182145</v>
      </c>
      <c r="F4" s="111">
        <v>2.7199074074074074E-3</v>
      </c>
      <c r="G4" s="30">
        <f t="shared" si="2"/>
        <v>73.234042553191486</v>
      </c>
      <c r="H4" s="159">
        <v>4.4328703703703709E-3</v>
      </c>
      <c r="I4" s="30">
        <f t="shared" si="3"/>
        <v>33.159268929503909</v>
      </c>
      <c r="J4" s="159">
        <v>3.7539351851851852E-3</v>
      </c>
      <c r="K4" s="30">
        <f t="shared" si="4"/>
        <v>29.046679410495159</v>
      </c>
      <c r="L4" s="159">
        <v>1.1515393518518519E-2</v>
      </c>
      <c r="M4" s="30">
        <f t="shared" si="5"/>
        <v>32.907842762807434</v>
      </c>
      <c r="N4" s="118">
        <v>8</v>
      </c>
      <c r="O4" s="30">
        <f t="shared" si="6"/>
        <v>27.586206896551722</v>
      </c>
      <c r="P4" s="159">
        <v>2.6018518518518518E-4</v>
      </c>
      <c r="Q4" s="30">
        <f t="shared" si="7"/>
        <v>66.72597864768683</v>
      </c>
      <c r="R4" s="159">
        <v>8.3275462962962958E-4</v>
      </c>
      <c r="S4" s="30">
        <f t="shared" si="8"/>
        <v>83.544127866574001</v>
      </c>
      <c r="T4" s="159">
        <v>3.0671296296296297E-3</v>
      </c>
      <c r="U4" s="75">
        <f t="shared" si="9"/>
        <v>10.611320754716983</v>
      </c>
      <c r="V4" s="154">
        <f>Birling!F3</f>
        <v>2.2000000000000002</v>
      </c>
      <c r="W4" s="30">
        <f>Birling!G3</f>
        <v>19.719887955182074</v>
      </c>
      <c r="X4" s="148">
        <v>1.6065972222222222E-3</v>
      </c>
      <c r="Y4" s="30">
        <f t="shared" ref="Y4:Y23" si="19">IF(X4="DNF","DNF",IF(X4&gt;0,X$24/X4*100,""))</f>
        <v>28.79475542107917</v>
      </c>
      <c r="Z4" s="118">
        <v>10</v>
      </c>
      <c r="AA4" s="30">
        <f t="shared" si="10"/>
        <v>14.285714285714285</v>
      </c>
      <c r="AB4" s="111">
        <v>9.9537037037037042E-4</v>
      </c>
      <c r="AC4" s="30">
        <f t="shared" si="11"/>
        <v>36.593023255813954</v>
      </c>
      <c r="AD4" s="137">
        <v>3.2494212962962967E-3</v>
      </c>
      <c r="AE4" s="30">
        <f t="shared" si="12"/>
        <v>13.926981300089047</v>
      </c>
      <c r="AF4" s="111">
        <v>2.4938657407407405E-3</v>
      </c>
      <c r="AG4" s="30">
        <f t="shared" si="13"/>
        <v>88.351046549403634</v>
      </c>
      <c r="AH4" s="111">
        <v>1.1886574074074074E-3</v>
      </c>
      <c r="AI4" s="30">
        <f t="shared" si="14"/>
        <v>55.316455696202546</v>
      </c>
      <c r="AJ4" s="159">
        <v>1.4351851851851854E-3</v>
      </c>
      <c r="AK4" s="30">
        <f t="shared" si="15"/>
        <v>31.088709677419345</v>
      </c>
      <c r="AL4" s="111">
        <v>3.4260416666666671E-3</v>
      </c>
      <c r="AM4" s="30">
        <f t="shared" si="16"/>
        <v>69.72737407520016</v>
      </c>
      <c r="AO4" s="32" t="str">
        <f t="shared" si="17"/>
        <v>Colby JnJ</v>
      </c>
      <c r="AP4" s="33">
        <f t="shared" si="18"/>
        <v>846.88598016464812</v>
      </c>
      <c r="AQ4" s="34">
        <f>RANK(AP4,AP3:AP18,0)</f>
        <v>13</v>
      </c>
      <c r="AR4" s="35"/>
      <c r="AS4" s="35"/>
    </row>
    <row r="5" spans="1:45" ht="12" customHeight="1" x14ac:dyDescent="0.2">
      <c r="A5" s="124" t="s">
        <v>35</v>
      </c>
      <c r="B5" s="112">
        <v>3.5998842592592593E-3</v>
      </c>
      <c r="C5" s="38">
        <f t="shared" si="0"/>
        <v>87.772883644664503</v>
      </c>
      <c r="D5" s="112">
        <v>3.7057870370370369E-3</v>
      </c>
      <c r="E5" s="38">
        <f t="shared" si="1"/>
        <v>82.406771191204953</v>
      </c>
      <c r="F5" s="112">
        <v>5.5092592592592589E-3</v>
      </c>
      <c r="G5" s="38">
        <f t="shared" si="2"/>
        <v>36.155462184873947</v>
      </c>
      <c r="H5" s="134">
        <v>2.0138888888888888E-3</v>
      </c>
      <c r="I5" s="38">
        <f t="shared" si="3"/>
        <v>72.988505747126439</v>
      </c>
      <c r="J5" s="134">
        <v>1.829513888888889E-3</v>
      </c>
      <c r="K5" s="38">
        <f t="shared" si="4"/>
        <v>59.600177136711586</v>
      </c>
      <c r="L5" s="134">
        <v>3.9930555555555561E-3</v>
      </c>
      <c r="M5" s="38">
        <f t="shared" si="5"/>
        <v>94.90144927536231</v>
      </c>
      <c r="N5" s="119">
        <v>6</v>
      </c>
      <c r="O5" s="38">
        <f t="shared" si="6"/>
        <v>20.689655172413794</v>
      </c>
      <c r="P5" s="134">
        <v>2.8935185185185189E-4</v>
      </c>
      <c r="Q5" s="38">
        <f t="shared" si="7"/>
        <v>60</v>
      </c>
      <c r="R5" s="134">
        <v>8.2870370370370379E-4</v>
      </c>
      <c r="S5" s="38">
        <f t="shared" si="8"/>
        <v>83.952513966480424</v>
      </c>
      <c r="T5" s="134">
        <v>6.5543981481481486E-4</v>
      </c>
      <c r="U5" s="38">
        <f t="shared" si="9"/>
        <v>49.655659544411094</v>
      </c>
      <c r="V5" s="158">
        <f>Birling!F4</f>
        <v>3.35</v>
      </c>
      <c r="W5" s="38">
        <f>Birling!G4</f>
        <v>30.028011204481793</v>
      </c>
      <c r="X5" s="149">
        <v>5.8912037037037038E-4</v>
      </c>
      <c r="Y5" s="38">
        <f t="shared" si="19"/>
        <v>78.526522593320223</v>
      </c>
      <c r="Z5" s="119">
        <v>10</v>
      </c>
      <c r="AA5" s="38">
        <f t="shared" si="10"/>
        <v>14.285714285714285</v>
      </c>
      <c r="AB5" s="112">
        <v>5.4814814814814819E-4</v>
      </c>
      <c r="AC5" s="38">
        <f t="shared" si="11"/>
        <v>66.448479729729726</v>
      </c>
      <c r="AD5" s="138">
        <v>1.1383101851851851E-3</v>
      </c>
      <c r="AE5" s="38">
        <f t="shared" si="12"/>
        <v>39.755973563802748</v>
      </c>
      <c r="AF5" s="116">
        <v>2.4473379629629632E-3</v>
      </c>
      <c r="AG5" s="38">
        <f t="shared" si="13"/>
        <v>90.030740127689754</v>
      </c>
      <c r="AH5" s="116">
        <v>7.4259259259259254E-4</v>
      </c>
      <c r="AI5" s="38">
        <f t="shared" si="14"/>
        <v>88.54426433915215</v>
      </c>
      <c r="AJ5" s="134">
        <v>8.4270833333333333E-4</v>
      </c>
      <c r="AK5" s="38">
        <f t="shared" si="15"/>
        <v>52.946023897816232</v>
      </c>
      <c r="AL5" s="116">
        <v>3.0787037037037037E-3</v>
      </c>
      <c r="AM5" s="38">
        <f t="shared" si="16"/>
        <v>77.593984962406012</v>
      </c>
      <c r="AN5" s="31"/>
      <c r="AO5" s="25" t="str">
        <f t="shared" si="17"/>
        <v>Colby</v>
      </c>
      <c r="AP5" s="40">
        <f t="shared" si="18"/>
        <v>1186.2827925673619</v>
      </c>
      <c r="AQ5" s="41">
        <f>RANK(AP5,AP3:AP18,0)</f>
        <v>7</v>
      </c>
      <c r="AR5" s="42"/>
      <c r="AS5" s="42"/>
    </row>
    <row r="6" spans="1:45" s="36" customFormat="1" ht="12" customHeight="1" x14ac:dyDescent="0.2">
      <c r="A6" s="123" t="s">
        <v>46</v>
      </c>
      <c r="B6" s="111">
        <v>5.6863425925925927E-3</v>
      </c>
      <c r="C6" s="30">
        <f t="shared" si="0"/>
        <v>55.566863423570126</v>
      </c>
      <c r="D6" s="111">
        <v>4.0740740740740746E-3</v>
      </c>
      <c r="E6" s="30">
        <f t="shared" si="1"/>
        <v>74.95738636363636</v>
      </c>
      <c r="F6" s="111">
        <v>2.7083333333333334E-3</v>
      </c>
      <c r="G6" s="30">
        <f t="shared" si="2"/>
        <v>73.547008547008545</v>
      </c>
      <c r="H6" s="159">
        <v>5.0000000000000001E-3</v>
      </c>
      <c r="I6" s="30">
        <f t="shared" si="3"/>
        <v>29.398148148148145</v>
      </c>
      <c r="J6" s="159">
        <v>6.4555555555555547E-3</v>
      </c>
      <c r="K6" s="30">
        <f t="shared" si="4"/>
        <v>16.890777395295469</v>
      </c>
      <c r="L6" s="159">
        <v>1.0625000000000001E-2</v>
      </c>
      <c r="M6" s="30">
        <f t="shared" si="5"/>
        <v>35.665577342047925</v>
      </c>
      <c r="N6" s="118">
        <v>10</v>
      </c>
      <c r="O6" s="30">
        <f t="shared" si="6"/>
        <v>34.482758620689658</v>
      </c>
      <c r="P6" s="159">
        <v>3.2986111111111107E-4</v>
      </c>
      <c r="Q6" s="30">
        <f t="shared" si="7"/>
        <v>52.631578947368432</v>
      </c>
      <c r="R6" s="159">
        <v>7.2905092592592596E-4</v>
      </c>
      <c r="S6" s="30">
        <f t="shared" si="8"/>
        <v>95.427845689792008</v>
      </c>
      <c r="T6" s="159">
        <v>4.7835648148148151E-3</v>
      </c>
      <c r="U6" s="30">
        <f t="shared" si="9"/>
        <v>6.8037744979433823</v>
      </c>
      <c r="V6" s="154">
        <f>Birling!F5</f>
        <v>2.2999999999999998</v>
      </c>
      <c r="W6" s="30">
        <f>Birling!G5</f>
        <v>20.616246498599438</v>
      </c>
      <c r="X6" s="148">
        <v>1.0153935185185186E-3</v>
      </c>
      <c r="Y6" s="30">
        <f t="shared" si="19"/>
        <v>45.560241650518627</v>
      </c>
      <c r="Z6" s="118">
        <v>30</v>
      </c>
      <c r="AA6" s="30">
        <f t="shared" si="10"/>
        <v>42.857142857142854</v>
      </c>
      <c r="AB6" s="111">
        <v>1.6091435185185184E-3</v>
      </c>
      <c r="AC6" s="30">
        <f t="shared" si="11"/>
        <v>22.635402431129975</v>
      </c>
      <c r="AD6" s="137">
        <v>8.9236111111111113E-3</v>
      </c>
      <c r="AE6" s="30">
        <f t="shared" si="12"/>
        <v>5.0713359273670555</v>
      </c>
      <c r="AF6" s="115">
        <v>3.645833333333333E-3</v>
      </c>
      <c r="AG6" s="30">
        <f t="shared" si="13"/>
        <v>60.434920634920644</v>
      </c>
      <c r="AH6" s="115">
        <v>3.1333333333333335E-3</v>
      </c>
      <c r="AI6" s="30">
        <f t="shared" si="14"/>
        <v>20.984781323877073</v>
      </c>
      <c r="AJ6" s="159">
        <v>2.9438657407407404E-3</v>
      </c>
      <c r="AK6" s="30">
        <f t="shared" si="15"/>
        <v>15.156280715549439</v>
      </c>
      <c r="AL6" s="115">
        <v>4.7569444444444447E-3</v>
      </c>
      <c r="AM6" s="30">
        <f t="shared" si="16"/>
        <v>50.218978102189773</v>
      </c>
      <c r="AO6" s="32" t="str">
        <f t="shared" si="17"/>
        <v>Dartmouth JnJ</v>
      </c>
      <c r="AP6" s="33">
        <f t="shared" si="18"/>
        <v>758.90704911679495</v>
      </c>
      <c r="AQ6" s="34">
        <f>RANK(AP6,AP3:AP18,0)</f>
        <v>16</v>
      </c>
      <c r="AR6" s="35"/>
      <c r="AS6" s="35"/>
    </row>
    <row r="7" spans="1:45" ht="12" customHeight="1" x14ac:dyDescent="0.2">
      <c r="A7" s="124" t="s">
        <v>37</v>
      </c>
      <c r="B7" s="112">
        <v>3.5104166666666665E-3</v>
      </c>
      <c r="C7" s="38">
        <f t="shared" si="0"/>
        <v>90.009891196834829</v>
      </c>
      <c r="D7" s="112">
        <v>3.212962962962963E-3</v>
      </c>
      <c r="E7" s="38">
        <f t="shared" si="1"/>
        <v>95.046829971181552</v>
      </c>
      <c r="F7" s="112">
        <v>2.5960648148148145E-3</v>
      </c>
      <c r="G7" s="38">
        <f t="shared" si="2"/>
        <v>76.727596968345964</v>
      </c>
      <c r="H7" s="134">
        <v>2.2800925925925927E-3</v>
      </c>
      <c r="I7" s="38">
        <f t="shared" si="3"/>
        <v>64.467005076142129</v>
      </c>
      <c r="J7" s="134">
        <v>2.6829861111111112E-3</v>
      </c>
      <c r="K7" s="38">
        <f t="shared" si="4"/>
        <v>40.641042232863114</v>
      </c>
      <c r="L7" s="134">
        <v>6.9398148148148153E-3</v>
      </c>
      <c r="M7" s="38">
        <f t="shared" si="5"/>
        <v>54.604736490993986</v>
      </c>
      <c r="N7" s="119">
        <v>12</v>
      </c>
      <c r="O7" s="38">
        <f t="shared" si="6"/>
        <v>41.379310344827587</v>
      </c>
      <c r="P7" s="134">
        <v>2.5462962962962961E-4</v>
      </c>
      <c r="Q7" s="38">
        <f t="shared" si="7"/>
        <v>68.181818181818187</v>
      </c>
      <c r="R7" s="134">
        <v>6.957175925925925E-4</v>
      </c>
      <c r="S7" s="38">
        <f t="shared" si="8"/>
        <v>100</v>
      </c>
      <c r="T7" s="134">
        <v>7.3159722222222235E-4</v>
      </c>
      <c r="U7" s="38">
        <f t="shared" si="9"/>
        <v>44.48663186204714</v>
      </c>
      <c r="V7" s="158">
        <f>Birling!F6</f>
        <v>7.8</v>
      </c>
      <c r="W7" s="38">
        <f>Birling!G6</f>
        <v>90</v>
      </c>
      <c r="X7" s="149">
        <v>7.2662037037037042E-4</v>
      </c>
      <c r="Y7" s="38">
        <f t="shared" si="19"/>
        <v>63.666772857597955</v>
      </c>
      <c r="Z7" s="119">
        <v>30</v>
      </c>
      <c r="AA7" s="38">
        <f t="shared" si="10"/>
        <v>42.857142857142854</v>
      </c>
      <c r="AB7" s="112">
        <v>8.7997685185185195E-4</v>
      </c>
      <c r="AC7" s="38">
        <f t="shared" si="11"/>
        <v>41.391555964750751</v>
      </c>
      <c r="AD7" s="138">
        <v>1.4351851851851854E-3</v>
      </c>
      <c r="AE7" s="38">
        <f t="shared" si="12"/>
        <v>31.532258064516128</v>
      </c>
      <c r="AF7" s="116">
        <v>3.9467592592592592E-3</v>
      </c>
      <c r="AG7" s="38">
        <f t="shared" si="13"/>
        <v>55.826979472140756</v>
      </c>
      <c r="AH7" s="116">
        <v>1.0601851851851853E-3</v>
      </c>
      <c r="AI7" s="38">
        <f t="shared" si="14"/>
        <v>62.019650655021842</v>
      </c>
      <c r="AJ7" s="134">
        <v>1.4023148148148148E-3</v>
      </c>
      <c r="AK7" s="38">
        <f t="shared" si="15"/>
        <v>31.817431495543079</v>
      </c>
      <c r="AL7" s="116">
        <v>2.3888888888888887E-3</v>
      </c>
      <c r="AM7" s="38">
        <f t="shared" si="16"/>
        <v>100</v>
      </c>
      <c r="AN7" s="31"/>
      <c r="AO7" s="25" t="str">
        <f t="shared" si="17"/>
        <v>Dartmouth</v>
      </c>
      <c r="AP7" s="40">
        <f t="shared" si="18"/>
        <v>1194.6566536917678</v>
      </c>
      <c r="AQ7" s="41">
        <f>RANK(AP7,AP3:AP18,0)</f>
        <v>6</v>
      </c>
      <c r="AR7" s="42"/>
      <c r="AS7" s="42"/>
    </row>
    <row r="8" spans="1:45" s="36" customFormat="1" ht="12" customHeight="1" x14ac:dyDescent="0.2">
      <c r="A8" s="123" t="s">
        <v>47</v>
      </c>
      <c r="B8" s="111">
        <v>4.1350694444444447E-3</v>
      </c>
      <c r="C8" s="30">
        <f t="shared" si="0"/>
        <v>76.412797044252244</v>
      </c>
      <c r="D8" s="111">
        <v>5.5078124999999997E-3</v>
      </c>
      <c r="E8" s="30">
        <f t="shared" si="1"/>
        <v>55.445232466509061</v>
      </c>
      <c r="F8" s="111">
        <v>3.7413194444444447E-3</v>
      </c>
      <c r="G8" s="30">
        <f t="shared" si="2"/>
        <v>53.240525908739357</v>
      </c>
      <c r="H8" s="159">
        <v>4.5254629629629629E-3</v>
      </c>
      <c r="I8" s="30">
        <f t="shared" si="3"/>
        <v>32.48081841432225</v>
      </c>
      <c r="J8" s="159">
        <v>4.1799768518518523E-3</v>
      </c>
      <c r="K8" s="30">
        <f t="shared" si="4"/>
        <v>26.086113803128892</v>
      </c>
      <c r="L8" s="159">
        <v>5.0259259259259259E-3</v>
      </c>
      <c r="M8" s="30">
        <f t="shared" si="5"/>
        <v>75.398397199705229</v>
      </c>
      <c r="N8" s="118">
        <v>18</v>
      </c>
      <c r="O8" s="30">
        <f t="shared" si="6"/>
        <v>62.068965517241381</v>
      </c>
      <c r="P8" s="159">
        <v>1.3877314814814815E-4</v>
      </c>
      <c r="Q8" s="30">
        <f t="shared" si="7"/>
        <v>125.10425354462052</v>
      </c>
      <c r="R8" s="159">
        <v>1.9704861111111108E-3</v>
      </c>
      <c r="S8" s="30">
        <f t="shared" si="8"/>
        <v>35.306901615271663</v>
      </c>
      <c r="T8" s="159">
        <v>5.3194444444444452E-3</v>
      </c>
      <c r="U8" s="30">
        <f t="shared" si="9"/>
        <v>6.1183637946040026</v>
      </c>
      <c r="V8" s="154">
        <f>Birling!F7</f>
        <v>8.9250000000000007</v>
      </c>
      <c r="W8" s="30">
        <f>Birling!G7</f>
        <v>80</v>
      </c>
      <c r="X8" s="148">
        <v>1.0324074074074074E-3</v>
      </c>
      <c r="Y8" s="30">
        <f t="shared" si="19"/>
        <v>44.809417040358738</v>
      </c>
      <c r="Z8" s="118">
        <v>10</v>
      </c>
      <c r="AA8" s="30">
        <f t="shared" si="10"/>
        <v>14.285714285714285</v>
      </c>
      <c r="AB8" s="111">
        <v>6.7129629629629625E-4</v>
      </c>
      <c r="AC8" s="30">
        <f t="shared" si="11"/>
        <v>54.258620689655181</v>
      </c>
      <c r="AD8" s="137">
        <v>3.6990740740740747E-3</v>
      </c>
      <c r="AE8" s="30">
        <f t="shared" si="12"/>
        <v>12.234042553191488</v>
      </c>
      <c r="AF8" s="115">
        <v>3.4982638888888889E-3</v>
      </c>
      <c r="AG8" s="30">
        <f t="shared" si="13"/>
        <v>62.98428453267163</v>
      </c>
      <c r="AH8" s="115">
        <v>1.2505787037037036E-3</v>
      </c>
      <c r="AI8" s="30">
        <f t="shared" si="14"/>
        <v>52.577510411846383</v>
      </c>
      <c r="AJ8" s="159">
        <v>1.0660879629629629E-3</v>
      </c>
      <c r="AK8" s="30">
        <f t="shared" si="15"/>
        <v>41.852133318857888</v>
      </c>
      <c r="AL8" s="115">
        <v>4.3650462962962966E-3</v>
      </c>
      <c r="AM8" s="30">
        <f t="shared" si="16"/>
        <v>54.727687330964628</v>
      </c>
      <c r="AO8" s="32" t="str">
        <f t="shared" si="17"/>
        <v>FLCC JnJ</v>
      </c>
      <c r="AP8" s="33">
        <f t="shared" si="18"/>
        <v>965.39177947165479</v>
      </c>
      <c r="AQ8" s="34">
        <f>RANK(AP8,AP3:AP18,0)</f>
        <v>11</v>
      </c>
      <c r="AR8" s="35"/>
      <c r="AS8" s="35"/>
    </row>
    <row r="9" spans="1:45" s="31" customFormat="1" ht="12" customHeight="1" x14ac:dyDescent="0.2">
      <c r="A9" s="122" t="s">
        <v>38</v>
      </c>
      <c r="B9" s="113">
        <v>3.2091435185185187E-3</v>
      </c>
      <c r="C9" s="43">
        <f t="shared" si="0"/>
        <v>98.459984852310015</v>
      </c>
      <c r="D9" s="113">
        <v>3.0538194444444445E-3</v>
      </c>
      <c r="E9" s="43">
        <f t="shared" si="1"/>
        <v>100</v>
      </c>
      <c r="F9" s="113">
        <v>1.991898148148148E-3</v>
      </c>
      <c r="G9" s="43">
        <f t="shared" si="2"/>
        <v>100</v>
      </c>
      <c r="H9" s="134">
        <v>1.4699074074074074E-3</v>
      </c>
      <c r="I9" s="43">
        <f t="shared" si="3"/>
        <v>100</v>
      </c>
      <c r="J9" s="134">
        <v>1.2899305555555554E-3</v>
      </c>
      <c r="K9" s="43">
        <f t="shared" si="4"/>
        <v>84.531179901301044</v>
      </c>
      <c r="L9" s="134">
        <v>3.7894675925925925E-3</v>
      </c>
      <c r="M9" s="43">
        <f t="shared" si="5"/>
        <v>100</v>
      </c>
      <c r="N9" s="120">
        <v>18</v>
      </c>
      <c r="O9" s="43">
        <f t="shared" si="6"/>
        <v>62.068965517241381</v>
      </c>
      <c r="P9" s="134">
        <v>1.9675925925925926E-4</v>
      </c>
      <c r="Q9" s="43">
        <f t="shared" si="7"/>
        <v>88.235294117647058</v>
      </c>
      <c r="R9" s="134">
        <v>1.4307870370370371E-3</v>
      </c>
      <c r="S9" s="43">
        <f t="shared" si="8"/>
        <v>48.6248179906164</v>
      </c>
      <c r="T9" s="134">
        <v>3.8541666666666667E-4</v>
      </c>
      <c r="U9" s="43">
        <f t="shared" si="9"/>
        <v>84.444444444444457</v>
      </c>
      <c r="V9" s="158">
        <f>Birling!F8</f>
        <v>11.5</v>
      </c>
      <c r="W9" s="38">
        <f>Birling!G8</f>
        <v>100</v>
      </c>
      <c r="X9" s="150">
        <v>6.6469907407407406E-4</v>
      </c>
      <c r="Y9" s="43">
        <f t="shared" si="19"/>
        <v>69.597771199721393</v>
      </c>
      <c r="Z9" s="120">
        <v>30</v>
      </c>
      <c r="AA9" s="43">
        <f t="shared" si="10"/>
        <v>42.857142857142854</v>
      </c>
      <c r="AB9" s="113">
        <v>3.7673611111111111E-4</v>
      </c>
      <c r="AC9" s="43">
        <f t="shared" si="11"/>
        <v>96.68202764976958</v>
      </c>
      <c r="AD9" s="139">
        <v>6.7824074074074065E-4</v>
      </c>
      <c r="AE9" s="43">
        <f t="shared" si="12"/>
        <v>66.72354948805463</v>
      </c>
      <c r="AF9" s="114">
        <v>2.2033564814814815E-3</v>
      </c>
      <c r="AG9" s="43">
        <f t="shared" si="13"/>
        <v>100</v>
      </c>
      <c r="AH9" s="114">
        <v>6.5995370370370372E-4</v>
      </c>
      <c r="AI9" s="43">
        <f t="shared" si="14"/>
        <v>99.631708172571038</v>
      </c>
      <c r="AJ9" s="134">
        <v>5.2881944444444439E-4</v>
      </c>
      <c r="AK9" s="43">
        <f t="shared" si="15"/>
        <v>84.372948128693366</v>
      </c>
      <c r="AL9" s="114">
        <v>2.627430555555556E-3</v>
      </c>
      <c r="AM9" s="43">
        <f t="shared" si="16"/>
        <v>90.921104797145475</v>
      </c>
      <c r="AO9" s="25" t="str">
        <f t="shared" si="17"/>
        <v>FLCC</v>
      </c>
      <c r="AP9" s="45">
        <f t="shared" si="18"/>
        <v>1617.1509391166587</v>
      </c>
      <c r="AQ9" s="46">
        <f>RANK(AP9,AP3:AP18,0)</f>
        <v>2</v>
      </c>
      <c r="AR9" s="47"/>
      <c r="AS9" s="47"/>
    </row>
    <row r="10" spans="1:45" s="36" customFormat="1" ht="12" customHeight="1" x14ac:dyDescent="0.2">
      <c r="A10" s="123" t="s">
        <v>39</v>
      </c>
      <c r="B10" s="111">
        <v>3.4493055555555562E-3</v>
      </c>
      <c r="C10" s="30">
        <f t="shared" si="0"/>
        <v>91.604590295953273</v>
      </c>
      <c r="D10" s="111">
        <v>3.2381944444444446E-3</v>
      </c>
      <c r="E10" s="30">
        <f t="shared" si="1"/>
        <v>94.306240617628134</v>
      </c>
      <c r="F10" s="111">
        <v>2.2138888888888889E-3</v>
      </c>
      <c r="G10" s="30">
        <f t="shared" si="2"/>
        <v>89.972814721873689</v>
      </c>
      <c r="H10" s="159">
        <v>1.6203703703703703E-3</v>
      </c>
      <c r="I10" s="30">
        <f t="shared" si="3"/>
        <v>90.714285714285708</v>
      </c>
      <c r="J10" s="159">
        <v>1.0903935185185185E-3</v>
      </c>
      <c r="K10" s="30">
        <f t="shared" si="4"/>
        <v>100</v>
      </c>
      <c r="L10" s="159">
        <v>4.6874999999999998E-3</v>
      </c>
      <c r="M10" s="30">
        <f t="shared" si="5"/>
        <v>80.841975308641977</v>
      </c>
      <c r="N10" s="118">
        <v>22</v>
      </c>
      <c r="O10" s="30">
        <f t="shared" si="6"/>
        <v>75.862068965517238</v>
      </c>
      <c r="P10" s="159">
        <v>1.7361111111111112E-4</v>
      </c>
      <c r="Q10" s="30">
        <f t="shared" si="7"/>
        <v>100</v>
      </c>
      <c r="R10" s="159">
        <v>1.135185185185185E-3</v>
      </c>
      <c r="S10" s="30">
        <f t="shared" si="8"/>
        <v>61.286704730831978</v>
      </c>
      <c r="T10" s="159">
        <v>3.25462962962963E-4</v>
      </c>
      <c r="U10" s="30">
        <f t="shared" si="9"/>
        <v>100</v>
      </c>
      <c r="V10" s="154">
        <f>Birling!F9</f>
        <v>23.85</v>
      </c>
      <c r="W10" s="30">
        <f>Birling!G9</f>
        <v>85</v>
      </c>
      <c r="X10" s="148">
        <v>4.6261574074074071E-4</v>
      </c>
      <c r="Y10" s="30">
        <f t="shared" si="19"/>
        <v>100</v>
      </c>
      <c r="Z10" s="118">
        <v>30</v>
      </c>
      <c r="AA10" s="30">
        <f t="shared" si="10"/>
        <v>42.857142857142854</v>
      </c>
      <c r="AB10" s="111">
        <v>3.6423611111111113E-4</v>
      </c>
      <c r="AC10" s="30">
        <f t="shared" si="11"/>
        <v>100</v>
      </c>
      <c r="AD10" s="137">
        <v>4.5254629629629632E-4</v>
      </c>
      <c r="AE10" s="30">
        <f t="shared" si="12"/>
        <v>100</v>
      </c>
      <c r="AF10" s="115">
        <v>2.6085648148148149E-3</v>
      </c>
      <c r="AG10" s="30">
        <f t="shared" si="13"/>
        <v>84.466234803443072</v>
      </c>
      <c r="AH10" s="115">
        <v>8.449074074074075E-4</v>
      </c>
      <c r="AI10" s="30">
        <f t="shared" si="14"/>
        <v>77.821917808219183</v>
      </c>
      <c r="AJ10" s="159">
        <v>4.4618055555555551E-4</v>
      </c>
      <c r="AK10" s="30">
        <f t="shared" si="15"/>
        <v>100</v>
      </c>
      <c r="AL10" s="115">
        <v>2.567939814814815E-3</v>
      </c>
      <c r="AM10" s="30">
        <f t="shared" si="16"/>
        <v>93.027448505881821</v>
      </c>
      <c r="AO10" s="32" t="str">
        <f t="shared" si="17"/>
        <v>Paul Smiths</v>
      </c>
      <c r="AP10" s="33">
        <f t="shared" si="18"/>
        <v>1667.7614243294188</v>
      </c>
      <c r="AQ10" s="34">
        <f>RANK(AP10,AP3:AP18,0)</f>
        <v>1</v>
      </c>
      <c r="AR10" s="35"/>
      <c r="AS10" s="35"/>
    </row>
    <row r="11" spans="1:45" s="31" customFormat="1" ht="12" customHeight="1" x14ac:dyDescent="0.2">
      <c r="A11" s="122" t="s">
        <v>40</v>
      </c>
      <c r="B11" s="113">
        <v>3.6944444444444446E-3</v>
      </c>
      <c r="C11" s="43">
        <f t="shared" si="0"/>
        <v>85.526315789473685</v>
      </c>
      <c r="D11" s="113">
        <v>4.9211805555555554E-3</v>
      </c>
      <c r="E11" s="43">
        <f t="shared" si="1"/>
        <v>62.054610879841952</v>
      </c>
      <c r="F11" s="113">
        <v>2.4418981481481483E-3</v>
      </c>
      <c r="G11" s="43">
        <f t="shared" si="2"/>
        <v>81.571712958574267</v>
      </c>
      <c r="H11" s="134">
        <v>1.9675925925925928E-3</v>
      </c>
      <c r="I11" s="43">
        <f t="shared" si="3"/>
        <v>74.70588235294116</v>
      </c>
      <c r="J11" s="134">
        <v>2.5000000000000001E-3</v>
      </c>
      <c r="K11" s="43">
        <f t="shared" si="4"/>
        <v>43.61574074074074</v>
      </c>
      <c r="L11" s="134">
        <v>5.0925925925925921E-3</v>
      </c>
      <c r="M11" s="43">
        <f t="shared" si="5"/>
        <v>74.411363636363632</v>
      </c>
      <c r="N11" s="120">
        <v>4</v>
      </c>
      <c r="O11" s="43">
        <f t="shared" si="6"/>
        <v>13.793103448275861</v>
      </c>
      <c r="P11" s="134">
        <v>3.0659722222222216E-4</v>
      </c>
      <c r="Q11" s="43">
        <f t="shared" si="7"/>
        <v>56.625141562853919</v>
      </c>
      <c r="R11" s="134">
        <v>1.476041666666667E-3</v>
      </c>
      <c r="S11" s="43">
        <f t="shared" si="8"/>
        <v>47.134007684466383</v>
      </c>
      <c r="T11" s="134">
        <v>2.3012731481481482E-3</v>
      </c>
      <c r="U11" s="43">
        <f t="shared" si="9"/>
        <v>14.14273499974853</v>
      </c>
      <c r="V11" s="158">
        <f>Birling!F10</f>
        <v>2.1</v>
      </c>
      <c r="W11" s="38">
        <f>Birling!G10</f>
        <v>18.823529411764707</v>
      </c>
      <c r="X11" s="150">
        <v>9.1585648148148147E-4</v>
      </c>
      <c r="Y11" s="43">
        <f t="shared" si="19"/>
        <v>50.511815998989007</v>
      </c>
      <c r="Z11" s="120">
        <v>30</v>
      </c>
      <c r="AA11" s="43">
        <f t="shared" si="10"/>
        <v>42.857142857142854</v>
      </c>
      <c r="AB11" s="113">
        <v>6.9039351851851857E-4</v>
      </c>
      <c r="AC11" s="43">
        <f t="shared" si="11"/>
        <v>52.757753562447604</v>
      </c>
      <c r="AD11" s="139">
        <v>1.9436342592592593E-3</v>
      </c>
      <c r="AE11" s="43">
        <f t="shared" si="12"/>
        <v>23.283510986720657</v>
      </c>
      <c r="AF11" s="114">
        <v>2.5575231481481482E-3</v>
      </c>
      <c r="AG11" s="43">
        <f t="shared" si="13"/>
        <v>86.15196633027108</v>
      </c>
      <c r="AH11" s="114">
        <v>8.6423611111111109E-4</v>
      </c>
      <c r="AI11" s="43">
        <f t="shared" si="14"/>
        <v>76.081424936386782</v>
      </c>
      <c r="AJ11" s="134">
        <v>8.0370370370370372E-4</v>
      </c>
      <c r="AK11" s="43">
        <f t="shared" si="15"/>
        <v>55.515552995391701</v>
      </c>
      <c r="AL11" s="114">
        <v>2.3958333333333336E-3</v>
      </c>
      <c r="AM11" s="43">
        <f t="shared" si="16"/>
        <v>99.71014492753622</v>
      </c>
      <c r="AO11" s="25" t="str">
        <f t="shared" si="17"/>
        <v>Ranger</v>
      </c>
      <c r="AP11" s="45">
        <f t="shared" si="18"/>
        <v>1059.2734560599308</v>
      </c>
      <c r="AQ11" s="46">
        <f>RANK(AP11,AP3:AP18,0)</f>
        <v>10</v>
      </c>
      <c r="AR11" s="47"/>
      <c r="AS11" s="47"/>
    </row>
    <row r="12" spans="1:45" s="36" customFormat="1" ht="12" customHeight="1" x14ac:dyDescent="0.2">
      <c r="A12" s="123" t="s">
        <v>48</v>
      </c>
      <c r="B12" s="111">
        <v>4.2592592592592595E-3</v>
      </c>
      <c r="C12" s="30">
        <f t="shared" si="0"/>
        <v>74.184782608695642</v>
      </c>
      <c r="D12" s="111">
        <v>4.9467592592592593E-3</v>
      </c>
      <c r="E12" s="30">
        <f t="shared" si="1"/>
        <v>61.733738886289188</v>
      </c>
      <c r="F12" s="111">
        <v>2.5000000000000001E-3</v>
      </c>
      <c r="G12" s="30">
        <f t="shared" si="2"/>
        <v>79.675925925925924</v>
      </c>
      <c r="H12" s="159">
        <v>2.3379629629629631E-3</v>
      </c>
      <c r="I12" s="30">
        <f t="shared" si="3"/>
        <v>62.871287128712872</v>
      </c>
      <c r="J12" s="159">
        <v>2.1166666666666664E-3</v>
      </c>
      <c r="K12" s="30">
        <f t="shared" si="4"/>
        <v>51.514654418197736</v>
      </c>
      <c r="L12" s="159">
        <v>4.0624999999999993E-3</v>
      </c>
      <c r="M12" s="30">
        <f t="shared" si="5"/>
        <v>93.279202279202295</v>
      </c>
      <c r="N12" s="118">
        <v>20</v>
      </c>
      <c r="O12" s="30">
        <f t="shared" si="6"/>
        <v>68.965517241379317</v>
      </c>
      <c r="P12" s="159">
        <v>1.8356481481481479E-4</v>
      </c>
      <c r="Q12" s="30">
        <f t="shared" si="7"/>
        <v>94.577553593947044</v>
      </c>
      <c r="R12" s="159">
        <v>1.1418981481481482E-3</v>
      </c>
      <c r="S12" s="30">
        <f t="shared" si="8"/>
        <v>60.926413946888289</v>
      </c>
      <c r="T12" s="159">
        <v>7.0486111111111107E-4</v>
      </c>
      <c r="U12" s="30">
        <f t="shared" si="9"/>
        <v>46.174055829228251</v>
      </c>
      <c r="V12" s="154">
        <f>Birling!F11</f>
        <v>3.625</v>
      </c>
      <c r="W12" s="30">
        <f>Birling!G11</f>
        <v>32.49299719887955</v>
      </c>
      <c r="X12" s="148">
        <v>7.9178240740740728E-4</v>
      </c>
      <c r="Y12" s="30">
        <f t="shared" si="19"/>
        <v>58.427130536471282</v>
      </c>
      <c r="Z12" s="118">
        <v>10</v>
      </c>
      <c r="AA12" s="30">
        <f t="shared" si="10"/>
        <v>14.285714285714285</v>
      </c>
      <c r="AB12" s="111">
        <v>5.2164351851851851E-4</v>
      </c>
      <c r="AC12" s="30">
        <f t="shared" si="11"/>
        <v>69.824717106722872</v>
      </c>
      <c r="AD12" s="137">
        <v>1.0671296296296295E-3</v>
      </c>
      <c r="AE12" s="30">
        <f t="shared" si="12"/>
        <v>42.407809110629074</v>
      </c>
      <c r="AF12" s="115">
        <v>3.154513888888889E-3</v>
      </c>
      <c r="AG12" s="30">
        <f t="shared" si="13"/>
        <v>69.847734360667772</v>
      </c>
      <c r="AH12" s="115">
        <v>7.2812500000000004E-4</v>
      </c>
      <c r="AI12" s="30">
        <f t="shared" si="14"/>
        <v>90.30360832935942</v>
      </c>
      <c r="AJ12" s="159">
        <v>7.280092592592593E-4</v>
      </c>
      <c r="AK12" s="30">
        <f t="shared" si="15"/>
        <v>61.287758346581867</v>
      </c>
      <c r="AL12" s="115">
        <v>3.8078703703703707E-3</v>
      </c>
      <c r="AM12" s="30">
        <f t="shared" si="16"/>
        <v>62.735562310030389</v>
      </c>
      <c r="AO12" s="32" t="str">
        <f t="shared" si="17"/>
        <v>S. Fleming JnJ</v>
      </c>
      <c r="AP12" s="33">
        <f t="shared" si="18"/>
        <v>1195.5161634435231</v>
      </c>
      <c r="AQ12" s="34">
        <f>RANK(AP12,AP3:AP18,0)</f>
        <v>5</v>
      </c>
      <c r="AR12" s="35"/>
      <c r="AS12" s="35"/>
    </row>
    <row r="13" spans="1:45" s="31" customFormat="1" ht="12" customHeight="1" x14ac:dyDescent="0.2">
      <c r="A13" s="122" t="s">
        <v>41</v>
      </c>
      <c r="B13" s="113">
        <v>3.1597222222222222E-3</v>
      </c>
      <c r="C13" s="43">
        <f t="shared" si="0"/>
        <v>100</v>
      </c>
      <c r="D13" s="113">
        <v>3.5285879629629625E-3</v>
      </c>
      <c r="E13" s="43">
        <f t="shared" si="1"/>
        <v>86.545084790238462</v>
      </c>
      <c r="F13" s="113">
        <v>2.3359953703703707E-3</v>
      </c>
      <c r="G13" s="43">
        <f t="shared" si="2"/>
        <v>85.269781499281564</v>
      </c>
      <c r="H13" s="134">
        <v>1.5798611111111111E-3</v>
      </c>
      <c r="I13" s="43">
        <f t="shared" si="3"/>
        <v>93.040293040293037</v>
      </c>
      <c r="J13" s="134">
        <v>1.5010416666666668E-3</v>
      </c>
      <c r="K13" s="43">
        <f t="shared" si="4"/>
        <v>72.642455085203167</v>
      </c>
      <c r="L13" s="134">
        <v>4.7922453703703703E-3</v>
      </c>
      <c r="M13" s="43">
        <f t="shared" si="5"/>
        <v>79.074990943122813</v>
      </c>
      <c r="N13" s="120">
        <v>15</v>
      </c>
      <c r="O13" s="43">
        <f t="shared" si="6"/>
        <v>51.724137931034484</v>
      </c>
      <c r="P13" s="134">
        <v>2.641203703703704E-4</v>
      </c>
      <c r="Q13" s="43">
        <f t="shared" si="7"/>
        <v>65.731814198071859</v>
      </c>
      <c r="R13" s="134">
        <v>2.3620370370370371E-3</v>
      </c>
      <c r="S13" s="43">
        <f t="shared" si="8"/>
        <v>29.454135633085059</v>
      </c>
      <c r="T13" s="134">
        <v>8.8472222222222218E-4</v>
      </c>
      <c r="U13" s="43">
        <f t="shared" si="9"/>
        <v>36.787022501308222</v>
      </c>
      <c r="V13" s="158">
        <f>Birling!F12</f>
        <v>4.8000000000000007</v>
      </c>
      <c r="W13" s="38">
        <f>Birling!G12</f>
        <v>43.025210084033617</v>
      </c>
      <c r="X13" s="150">
        <v>7.0659722222222228E-4</v>
      </c>
      <c r="Y13" s="43">
        <f t="shared" si="19"/>
        <v>65.470925470925451</v>
      </c>
      <c r="Z13" s="120">
        <v>70</v>
      </c>
      <c r="AA13" s="43">
        <f t="shared" si="10"/>
        <v>100</v>
      </c>
      <c r="AB13" s="113">
        <v>5.0578703703703712E-4</v>
      </c>
      <c r="AC13" s="43">
        <f t="shared" si="11"/>
        <v>72.013729977116697</v>
      </c>
      <c r="AD13" s="139">
        <v>8.2291666666666667E-4</v>
      </c>
      <c r="AE13" s="43">
        <f t="shared" si="12"/>
        <v>54.992967651195499</v>
      </c>
      <c r="AF13" s="114">
        <v>2.4552083333333331E-3</v>
      </c>
      <c r="AG13" s="43">
        <f t="shared" si="13"/>
        <v>89.742139254230906</v>
      </c>
      <c r="AH13" s="114">
        <v>6.5752314814814829E-4</v>
      </c>
      <c r="AI13" s="43">
        <f t="shared" si="14"/>
        <v>100</v>
      </c>
      <c r="AJ13" s="134">
        <v>7.7662037037037033E-4</v>
      </c>
      <c r="AK13" s="43">
        <f t="shared" si="15"/>
        <v>57.451564828614011</v>
      </c>
      <c r="AL13" s="114">
        <v>2.5590277777777777E-3</v>
      </c>
      <c r="AM13" s="43">
        <f t="shared" si="16"/>
        <v>93.351424694708271</v>
      </c>
      <c r="AO13" s="25" t="str">
        <f t="shared" si="17"/>
        <v>SUNY ESF</v>
      </c>
      <c r="AP13" s="45">
        <f t="shared" si="18"/>
        <v>1376.3176775824631</v>
      </c>
      <c r="AQ13" s="46">
        <f>RANK(AP13,AP3:AP18,0)</f>
        <v>3</v>
      </c>
      <c r="AR13" s="47"/>
      <c r="AS13" s="47"/>
    </row>
    <row r="14" spans="1:45" s="36" customFormat="1" ht="12" customHeight="1" x14ac:dyDescent="0.2">
      <c r="A14" s="123" t="s">
        <v>42</v>
      </c>
      <c r="B14" s="111">
        <v>4.5208333333333333E-3</v>
      </c>
      <c r="C14" s="30">
        <f t="shared" si="0"/>
        <v>69.892473118279568</v>
      </c>
      <c r="D14" s="111">
        <v>6.4563657407407417E-3</v>
      </c>
      <c r="E14" s="30">
        <f t="shared" si="1"/>
        <v>47.299356434756099</v>
      </c>
      <c r="F14" s="111">
        <v>2.5576388888888888E-3</v>
      </c>
      <c r="G14" s="30">
        <f t="shared" si="2"/>
        <v>77.880351163001166</v>
      </c>
      <c r="H14" s="159">
        <v>2.5578703703703705E-3</v>
      </c>
      <c r="I14" s="30">
        <f t="shared" si="3"/>
        <v>57.466063348416284</v>
      </c>
      <c r="J14" s="159">
        <v>1.3476851851851851E-3</v>
      </c>
      <c r="K14" s="30">
        <f t="shared" si="4"/>
        <v>80.908622466506358</v>
      </c>
      <c r="L14" s="159">
        <v>7.9440972222222222E-3</v>
      </c>
      <c r="M14" s="30">
        <f t="shared" si="5"/>
        <v>47.701676938094614</v>
      </c>
      <c r="N14" s="118">
        <v>2</v>
      </c>
      <c r="O14" s="30">
        <f t="shared" si="6"/>
        <v>6.8965517241379306</v>
      </c>
      <c r="P14" s="159">
        <v>2.0601851851851855E-4</v>
      </c>
      <c r="Q14" s="30">
        <f t="shared" si="7"/>
        <v>84.269662921348313</v>
      </c>
      <c r="R14" s="159">
        <v>2.1412037037037038E-3</v>
      </c>
      <c r="S14" s="30">
        <f t="shared" si="8"/>
        <v>32.491891891891889</v>
      </c>
      <c r="T14" s="159">
        <v>6.0659722222222224E-4</v>
      </c>
      <c r="U14" s="30">
        <f t="shared" si="9"/>
        <v>53.653882846784974</v>
      </c>
      <c r="V14" s="154">
        <f>Birling!F13</f>
        <v>2.0249999999999999</v>
      </c>
      <c r="W14" s="30">
        <f>Birling!G13</f>
        <v>18.15126050420168</v>
      </c>
      <c r="X14" s="148">
        <v>7.7719907407407414E-4</v>
      </c>
      <c r="Y14" s="30">
        <f t="shared" si="19"/>
        <v>59.523454951600883</v>
      </c>
      <c r="Z14" s="118">
        <v>10</v>
      </c>
      <c r="AA14" s="30">
        <f t="shared" si="10"/>
        <v>14.285714285714285</v>
      </c>
      <c r="AB14" s="111">
        <v>9.2592592592592585E-4</v>
      </c>
      <c r="AC14" s="30">
        <f t="shared" si="11"/>
        <v>39.337500000000006</v>
      </c>
      <c r="AD14" s="137">
        <v>1.4155092592592589E-3</v>
      </c>
      <c r="AE14" s="30">
        <f t="shared" si="12"/>
        <v>31.970564186426831</v>
      </c>
      <c r="AF14" s="115">
        <v>6.4366898148148152E-3</v>
      </c>
      <c r="AG14" s="30">
        <f t="shared" si="13"/>
        <v>34.231204934098145</v>
      </c>
      <c r="AH14" s="115">
        <v>6.9490740740740743E-4</v>
      </c>
      <c r="AI14" s="30">
        <f t="shared" si="14"/>
        <v>94.620253164556971</v>
      </c>
      <c r="AJ14" s="160">
        <v>1.4351851851851854E-3</v>
      </c>
      <c r="AK14" s="30">
        <f t="shared" si="15"/>
        <v>31.088709677419345</v>
      </c>
      <c r="AL14" s="115">
        <v>3.2523148148148151E-3</v>
      </c>
      <c r="AM14" s="30">
        <f t="shared" si="16"/>
        <v>73.45195729537366</v>
      </c>
      <c r="AO14" s="32" t="str">
        <f t="shared" si="17"/>
        <v>UCONN</v>
      </c>
      <c r="AP14" s="33">
        <f t="shared" si="18"/>
        <v>955.12115185260893</v>
      </c>
      <c r="AQ14" s="34">
        <f>RANK(AP14,AP3:AP18,0)</f>
        <v>12</v>
      </c>
      <c r="AR14" s="35"/>
      <c r="AS14" s="35"/>
    </row>
    <row r="15" spans="1:45" s="31" customFormat="1" ht="12" customHeight="1" x14ac:dyDescent="0.2">
      <c r="A15" s="122" t="s">
        <v>49</v>
      </c>
      <c r="B15" s="114">
        <v>5.6249999999999998E-3</v>
      </c>
      <c r="C15" s="43">
        <f t="shared" si="0"/>
        <v>56.172839506172842</v>
      </c>
      <c r="D15" s="114">
        <v>4.9745370370370369E-3</v>
      </c>
      <c r="E15" s="43">
        <f t="shared" si="1"/>
        <v>61.389018147975804</v>
      </c>
      <c r="F15" s="114">
        <v>2.4900462962962962E-3</v>
      </c>
      <c r="G15" s="43">
        <f t="shared" si="2"/>
        <v>79.994422236683093</v>
      </c>
      <c r="H15" s="134">
        <v>3.2291666666666666E-3</v>
      </c>
      <c r="I15" s="43">
        <f t="shared" si="3"/>
        <v>45.519713261648747</v>
      </c>
      <c r="J15" s="134">
        <v>2.5619212962962965E-3</v>
      </c>
      <c r="K15" s="43">
        <f t="shared" si="4"/>
        <v>42.561554099841878</v>
      </c>
      <c r="L15" s="134">
        <v>1.1373263888888889E-2</v>
      </c>
      <c r="M15" s="43">
        <f t="shared" si="5"/>
        <v>33.31908614460896</v>
      </c>
      <c r="N15" s="121">
        <v>2</v>
      </c>
      <c r="O15" s="43">
        <f t="shared" si="6"/>
        <v>6.8965517241379306</v>
      </c>
      <c r="P15" s="134">
        <v>2.605324074074074E-4</v>
      </c>
      <c r="Q15" s="43">
        <f t="shared" si="7"/>
        <v>66.637050199911158</v>
      </c>
      <c r="R15" s="134">
        <v>1.7328703703703705E-3</v>
      </c>
      <c r="S15" s="43">
        <f t="shared" si="8"/>
        <v>40.148276783328875</v>
      </c>
      <c r="T15" s="134">
        <v>2.095138888888889E-3</v>
      </c>
      <c r="U15" s="43">
        <f t="shared" si="9"/>
        <v>15.534195116561708</v>
      </c>
      <c r="V15" s="158">
        <f>Birling!F14</f>
        <v>1.8749999999999998</v>
      </c>
      <c r="W15" s="38">
        <f>Birling!G14</f>
        <v>16.806722689075627</v>
      </c>
      <c r="X15" s="140">
        <v>8.5428240740740733E-4</v>
      </c>
      <c r="Y15" s="43">
        <f t="shared" si="19"/>
        <v>54.152553854491259</v>
      </c>
      <c r="Z15" s="121">
        <v>30</v>
      </c>
      <c r="AA15" s="43">
        <f t="shared" si="10"/>
        <v>42.857142857142854</v>
      </c>
      <c r="AB15" s="114">
        <v>1.0995370370370371E-3</v>
      </c>
      <c r="AC15" s="43">
        <f t="shared" si="11"/>
        <v>33.126315789473679</v>
      </c>
      <c r="AD15" s="140">
        <v>1.6435185185185183E-3</v>
      </c>
      <c r="AE15" s="43">
        <f t="shared" si="12"/>
        <v>27.535211267605636</v>
      </c>
      <c r="AF15" s="114">
        <v>5.2231481481481478E-3</v>
      </c>
      <c r="AG15" s="43">
        <f t="shared" si="13"/>
        <v>42.184453111150511</v>
      </c>
      <c r="AH15" s="114">
        <v>1.4212962962962964E-3</v>
      </c>
      <c r="AI15" s="43">
        <f t="shared" si="14"/>
        <v>46.262214983713363</v>
      </c>
      <c r="AJ15" s="134">
        <v>9.8958333333333342E-4</v>
      </c>
      <c r="AK15" s="43">
        <f t="shared" si="15"/>
        <v>45.087719298245602</v>
      </c>
      <c r="AL15" s="114">
        <v>3.1533564814814814E-3</v>
      </c>
      <c r="AM15" s="43">
        <f t="shared" si="16"/>
        <v>75.757019636630574</v>
      </c>
      <c r="AO15" s="25" t="str">
        <f t="shared" si="17"/>
        <v>UNH JnJ</v>
      </c>
      <c r="AP15" s="109">
        <f t="shared" si="18"/>
        <v>831.94206070840005</v>
      </c>
      <c r="AQ15" s="48">
        <f>RANK(AP15,AP3:AP18,0)</f>
        <v>14</v>
      </c>
      <c r="AR15" s="47"/>
      <c r="AS15" s="47"/>
    </row>
    <row r="16" spans="1:45" s="36" customFormat="1" ht="12" customHeight="1" x14ac:dyDescent="0.2">
      <c r="A16" s="123" t="s">
        <v>43</v>
      </c>
      <c r="B16" s="111">
        <v>4.7841435185185183E-3</v>
      </c>
      <c r="C16" s="30">
        <f t="shared" si="0"/>
        <v>66.045723962743438</v>
      </c>
      <c r="D16" s="111">
        <v>3.8009259259259263E-3</v>
      </c>
      <c r="E16" s="30">
        <f t="shared" si="1"/>
        <v>80.344092570036523</v>
      </c>
      <c r="F16" s="111">
        <v>3.0373842592592592E-3</v>
      </c>
      <c r="G16" s="30">
        <f t="shared" si="2"/>
        <v>65.57939259993141</v>
      </c>
      <c r="H16" s="159">
        <v>1.9097222222222222E-3</v>
      </c>
      <c r="I16" s="30">
        <f t="shared" si="3"/>
        <v>76.969696969696983</v>
      </c>
      <c r="J16" s="159">
        <v>1.478587962962963E-3</v>
      </c>
      <c r="K16" s="30">
        <f t="shared" si="4"/>
        <v>73.745596868884533</v>
      </c>
      <c r="L16" s="159">
        <v>5.185185185185185E-3</v>
      </c>
      <c r="M16" s="30">
        <f t="shared" si="5"/>
        <v>73.082589285714278</v>
      </c>
      <c r="N16" s="118">
        <v>10</v>
      </c>
      <c r="O16" s="30">
        <f t="shared" si="6"/>
        <v>34.482758620689658</v>
      </c>
      <c r="P16" s="159">
        <v>2.0833333333333335E-4</v>
      </c>
      <c r="Q16" s="30">
        <f t="shared" si="7"/>
        <v>83.333333333333329</v>
      </c>
      <c r="R16" s="159">
        <v>8.3217592592592588E-4</v>
      </c>
      <c r="S16" s="30">
        <f t="shared" si="8"/>
        <v>83.602225312934635</v>
      </c>
      <c r="T16" s="159">
        <v>6.7824074074074065E-4</v>
      </c>
      <c r="U16" s="30">
        <f t="shared" si="9"/>
        <v>47.986348122866907</v>
      </c>
      <c r="V16" s="154">
        <f>Birling!F15</f>
        <v>1.5666666666666667</v>
      </c>
      <c r="W16" s="30">
        <f>Birling!G15</f>
        <v>14.042950513538749</v>
      </c>
      <c r="X16" s="148">
        <v>7.1168981481481474E-4</v>
      </c>
      <c r="Y16" s="30">
        <f t="shared" si="19"/>
        <v>65.002439421044073</v>
      </c>
      <c r="Z16" s="118">
        <v>70</v>
      </c>
      <c r="AA16" s="30">
        <f t="shared" si="10"/>
        <v>100</v>
      </c>
      <c r="AB16" s="111">
        <v>6.7708333333333336E-4</v>
      </c>
      <c r="AC16" s="30">
        <f t="shared" si="11"/>
        <v>53.794871794871788</v>
      </c>
      <c r="AD16" s="137">
        <v>1.0578703703703705E-3</v>
      </c>
      <c r="AE16" s="30">
        <f t="shared" si="12"/>
        <v>42.778993435448577</v>
      </c>
      <c r="AF16" s="115">
        <v>2.8819444444444444E-3</v>
      </c>
      <c r="AG16" s="30">
        <f t="shared" si="13"/>
        <v>76.453815261044184</v>
      </c>
      <c r="AH16" s="115">
        <v>9.25462962962963E-4</v>
      </c>
      <c r="AI16" s="30">
        <f t="shared" si="14"/>
        <v>71.04802401200601</v>
      </c>
      <c r="AJ16" s="159">
        <v>6.9560185185185187E-4</v>
      </c>
      <c r="AK16" s="30">
        <f t="shared" si="15"/>
        <v>64.143094841930107</v>
      </c>
      <c r="AL16" s="115">
        <v>2.6271990740740739E-3</v>
      </c>
      <c r="AM16" s="30">
        <f t="shared" si="16"/>
        <v>90.92911582008017</v>
      </c>
      <c r="AO16" s="32" t="str">
        <f t="shared" si="17"/>
        <v>UNH</v>
      </c>
      <c r="AP16" s="33">
        <f t="shared" si="18"/>
        <v>1263.3650627467953</v>
      </c>
      <c r="AQ16" s="34">
        <f>RANK(AP16,AP3:AP18,0)</f>
        <v>4</v>
      </c>
      <c r="AR16" s="35"/>
      <c r="AS16" s="35"/>
    </row>
    <row r="17" spans="1:256" s="31" customFormat="1" ht="12" customHeight="1" x14ac:dyDescent="0.2">
      <c r="A17" s="122" t="s">
        <v>44</v>
      </c>
      <c r="B17" s="113">
        <v>5.9208333333333335E-3</v>
      </c>
      <c r="C17" s="43">
        <f t="shared" si="0"/>
        <v>53.366174055829227</v>
      </c>
      <c r="D17" s="113">
        <v>4.2395833333333339E-3</v>
      </c>
      <c r="E17" s="43">
        <f t="shared" si="1"/>
        <v>72.031122031122024</v>
      </c>
      <c r="F17" s="113">
        <v>3.2523148148148151E-3</v>
      </c>
      <c r="G17" s="43">
        <f t="shared" si="2"/>
        <v>61.245551601423479</v>
      </c>
      <c r="H17" s="134">
        <v>2.3263888888888887E-3</v>
      </c>
      <c r="I17" s="43">
        <f t="shared" si="3"/>
        <v>63.184079601990049</v>
      </c>
      <c r="J17" s="134">
        <v>1.2069444444444443E-3</v>
      </c>
      <c r="K17" s="43">
        <f t="shared" si="4"/>
        <v>90.343306482547007</v>
      </c>
      <c r="L17" s="134">
        <v>4.9537037037037041E-3</v>
      </c>
      <c r="M17" s="43">
        <f t="shared" si="5"/>
        <v>76.497663551401857</v>
      </c>
      <c r="N17" s="120">
        <v>29</v>
      </c>
      <c r="O17" s="43">
        <f t="shared" si="6"/>
        <v>100</v>
      </c>
      <c r="P17" s="134">
        <v>2.5462962962962961E-4</v>
      </c>
      <c r="Q17" s="43">
        <f t="shared" si="7"/>
        <v>68.181818181818187</v>
      </c>
      <c r="R17" s="134">
        <v>1.057638888888889E-3</v>
      </c>
      <c r="S17" s="43">
        <f t="shared" si="8"/>
        <v>65.780258262201784</v>
      </c>
      <c r="T17" s="134">
        <v>4.8368055555555556E-4</v>
      </c>
      <c r="U17" s="43">
        <f t="shared" si="9"/>
        <v>67.288825077769815</v>
      </c>
      <c r="V17" s="158">
        <f>Birling!F16</f>
        <v>4.5</v>
      </c>
      <c r="W17" s="38">
        <f>Birling!G16</f>
        <v>40.336134453781511</v>
      </c>
      <c r="X17" s="150">
        <v>8.9143518518518521E-4</v>
      </c>
      <c r="Y17" s="43">
        <f t="shared" si="19"/>
        <v>51.895611529472859</v>
      </c>
      <c r="Z17" s="120">
        <v>10</v>
      </c>
      <c r="AA17" s="43">
        <f t="shared" si="10"/>
        <v>14.285714285714285</v>
      </c>
      <c r="AB17" s="113">
        <v>9.1435185185185185E-4</v>
      </c>
      <c r="AC17" s="43">
        <f t="shared" si="11"/>
        <v>39.835443037974692</v>
      </c>
      <c r="AD17" s="139">
        <v>8.8425925925925922E-4</v>
      </c>
      <c r="AE17" s="43">
        <f t="shared" si="12"/>
        <v>51.178010471204196</v>
      </c>
      <c r="AF17" s="114">
        <v>4.2476851851851851E-3</v>
      </c>
      <c r="AG17" s="43">
        <f t="shared" si="13"/>
        <v>51.871934604904638</v>
      </c>
      <c r="AH17" s="114">
        <v>8.2592592592592602E-4</v>
      </c>
      <c r="AI17" s="43">
        <f t="shared" si="14"/>
        <v>79.610426008968616</v>
      </c>
      <c r="AJ17" s="134">
        <v>9.3750000000000007E-4</v>
      </c>
      <c r="AK17" s="43">
        <f t="shared" si="15"/>
        <v>47.592592592592588</v>
      </c>
      <c r="AL17" s="114">
        <v>5.1273148148148146E-3</v>
      </c>
      <c r="AM17" s="43">
        <f t="shared" si="16"/>
        <v>46.591422121896166</v>
      </c>
      <c r="AO17" s="25" t="str">
        <f t="shared" si="17"/>
        <v>Unity</v>
      </c>
      <c r="AP17" s="45">
        <f t="shared" si="18"/>
        <v>1141.116087952613</v>
      </c>
      <c r="AQ17" s="46">
        <f>RANK(AP17,AP3:AP18,0)</f>
        <v>9</v>
      </c>
      <c r="AR17" s="47"/>
      <c r="AS17" s="47"/>
    </row>
    <row r="18" spans="1:256" s="36" customFormat="1" ht="12" customHeight="1" x14ac:dyDescent="0.2">
      <c r="A18" s="123" t="s">
        <v>53</v>
      </c>
      <c r="B18" s="111">
        <v>4.2141203703703707E-3</v>
      </c>
      <c r="C18" s="30">
        <f t="shared" si="0"/>
        <v>74.979401263389164</v>
      </c>
      <c r="D18" s="111">
        <v>4.4201388888888892E-3</v>
      </c>
      <c r="E18" s="30">
        <f t="shared" si="1"/>
        <v>69.088766692851522</v>
      </c>
      <c r="F18" s="111">
        <v>2.6559027777777779E-3</v>
      </c>
      <c r="G18" s="30">
        <f t="shared" si="2"/>
        <v>74.998910532967273</v>
      </c>
      <c r="H18" s="159">
        <v>4.3287037037037035E-3</v>
      </c>
      <c r="I18" s="30">
        <f t="shared" si="3"/>
        <v>33.957219251336902</v>
      </c>
      <c r="J18" s="159">
        <v>2.700810185185185E-3</v>
      </c>
      <c r="K18" s="30">
        <f t="shared" si="4"/>
        <v>40.372830512106283</v>
      </c>
      <c r="L18" s="159">
        <v>1.1782407407407406E-2</v>
      </c>
      <c r="M18" s="30">
        <f t="shared" si="5"/>
        <v>32.162082514734777</v>
      </c>
      <c r="N18" s="118">
        <v>9</v>
      </c>
      <c r="O18" s="30">
        <f t="shared" si="6"/>
        <v>31.03448275862069</v>
      </c>
      <c r="P18" s="159">
        <v>5.2083333333333333E-4</v>
      </c>
      <c r="Q18" s="30">
        <f t="shared" si="7"/>
        <v>33.333333333333336</v>
      </c>
      <c r="R18" s="159">
        <v>7.817129629629629E-4</v>
      </c>
      <c r="S18" s="30">
        <f t="shared" si="8"/>
        <v>88.999111637548111</v>
      </c>
      <c r="T18" s="159">
        <v>2.0868055555555557E-3</v>
      </c>
      <c r="U18" s="30">
        <f t="shared" si="9"/>
        <v>15.596228508042154</v>
      </c>
      <c r="V18" s="154">
        <f>Birling!F17</f>
        <v>2.875</v>
      </c>
      <c r="W18" s="30">
        <f>Birling!G17</f>
        <v>25.770308123249297</v>
      </c>
      <c r="X18" s="148">
        <v>8.9930555555555554E-4</v>
      </c>
      <c r="Y18" s="30">
        <f t="shared" si="19"/>
        <v>51.441441441441441</v>
      </c>
      <c r="Z18" s="118">
        <v>30</v>
      </c>
      <c r="AA18" s="30">
        <f t="shared" si="10"/>
        <v>42.857142857142854</v>
      </c>
      <c r="AB18" s="111">
        <v>1.2156250000000001E-3</v>
      </c>
      <c r="AC18" s="30">
        <f t="shared" si="11"/>
        <v>29.962867752070839</v>
      </c>
      <c r="AD18" s="137">
        <v>2.5115740740740741E-3</v>
      </c>
      <c r="AE18" s="30">
        <f t="shared" si="12"/>
        <v>18.018433179723502</v>
      </c>
      <c r="AF18" s="115">
        <v>7.9398148148148145E-3</v>
      </c>
      <c r="AG18" s="30">
        <f t="shared" si="13"/>
        <v>27.750728862973762</v>
      </c>
      <c r="AH18" s="115">
        <v>1.6145833333333333E-3</v>
      </c>
      <c r="AI18" s="30">
        <f t="shared" si="14"/>
        <v>40.724014336917577</v>
      </c>
      <c r="AJ18" s="159">
        <v>3.9675925925925929E-3</v>
      </c>
      <c r="AK18" s="30">
        <f t="shared" si="15"/>
        <v>11.245624270711783</v>
      </c>
      <c r="AL18" s="115">
        <v>3.1712962962962958E-3</v>
      </c>
      <c r="AM18" s="30">
        <f t="shared" si="16"/>
        <v>75.328467153284677</v>
      </c>
      <c r="AO18" s="32" t="str">
        <f t="shared" si="17"/>
        <v>UVM JnJ</v>
      </c>
      <c r="AP18" s="33">
        <f t="shared" si="18"/>
        <v>817.62139498244585</v>
      </c>
      <c r="AQ18" s="34">
        <f>RANK(AP18,AP3:AP18,0)</f>
        <v>15</v>
      </c>
      <c r="AR18" s="35"/>
      <c r="AS18" s="35"/>
    </row>
    <row r="19" spans="1:256" s="36" customFormat="1" ht="12" customHeight="1" x14ac:dyDescent="0.15">
      <c r="A19" s="165"/>
      <c r="B19" s="166"/>
      <c r="C19" s="151" t="str">
        <f t="shared" si="0"/>
        <v/>
      </c>
      <c r="D19" s="166"/>
      <c r="E19" s="151" t="str">
        <f t="shared" si="1"/>
        <v/>
      </c>
      <c r="F19" s="166"/>
      <c r="G19" s="151" t="str">
        <f t="shared" si="2"/>
        <v/>
      </c>
      <c r="H19" s="166"/>
      <c r="I19" s="151" t="str">
        <f t="shared" si="3"/>
        <v/>
      </c>
      <c r="J19" s="166"/>
      <c r="K19" s="151" t="str">
        <f t="shared" si="4"/>
        <v/>
      </c>
      <c r="L19" s="167"/>
      <c r="M19" s="151" t="str">
        <f t="shared" si="5"/>
        <v/>
      </c>
      <c r="N19" s="168"/>
      <c r="O19" s="151" t="str">
        <f t="shared" si="6"/>
        <v/>
      </c>
      <c r="P19" s="166"/>
      <c r="Q19" s="151" t="str">
        <f t="shared" si="7"/>
        <v/>
      </c>
      <c r="R19" s="166"/>
      <c r="S19" s="151" t="str">
        <f t="shared" si="8"/>
        <v/>
      </c>
      <c r="T19" s="166"/>
      <c r="U19" s="151" t="str">
        <f t="shared" si="9"/>
        <v/>
      </c>
      <c r="V19" s="169"/>
      <c r="W19" s="151"/>
      <c r="X19" s="170"/>
      <c r="Y19" s="151" t="str">
        <f t="shared" si="19"/>
        <v/>
      </c>
      <c r="Z19" s="168"/>
      <c r="AA19" s="151" t="str">
        <f t="shared" si="10"/>
        <v/>
      </c>
      <c r="AB19" s="166"/>
      <c r="AC19" s="151" t="str">
        <f t="shared" si="11"/>
        <v/>
      </c>
      <c r="AD19" s="171"/>
      <c r="AE19" s="151" t="str">
        <f t="shared" si="12"/>
        <v/>
      </c>
      <c r="AF19" s="167"/>
      <c r="AG19" s="151" t="str">
        <f t="shared" si="13"/>
        <v/>
      </c>
      <c r="AH19" s="167"/>
      <c r="AI19" s="151" t="str">
        <f t="shared" si="14"/>
        <v/>
      </c>
      <c r="AJ19" s="167"/>
      <c r="AK19" s="151" t="str">
        <f t="shared" si="15"/>
        <v/>
      </c>
      <c r="AL19" s="167"/>
      <c r="AM19" s="151" t="str">
        <f t="shared" si="16"/>
        <v/>
      </c>
      <c r="AO19" s="32"/>
      <c r="AP19" s="33"/>
      <c r="AQ19" s="34"/>
      <c r="AR19" s="35"/>
      <c r="AS19" s="35"/>
    </row>
    <row r="20" spans="1:256" s="36" customFormat="1" ht="12" customHeight="1" x14ac:dyDescent="0.2">
      <c r="A20" s="37" t="s">
        <v>50</v>
      </c>
      <c r="B20" s="113">
        <v>3.2384259259259258E-3</v>
      </c>
      <c r="C20" s="43">
        <f t="shared" si="0"/>
        <v>97.56969263759828</v>
      </c>
      <c r="D20" s="113">
        <v>3.6863425925925931E-3</v>
      </c>
      <c r="E20" s="43">
        <f t="shared" si="1"/>
        <v>82.841444270015685</v>
      </c>
      <c r="F20" s="113">
        <v>2.8935185185185188E-3</v>
      </c>
      <c r="G20" s="43">
        <f t="shared" si="2"/>
        <v>68.839999999999989</v>
      </c>
      <c r="H20" s="134">
        <v>2.2569444444444447E-3</v>
      </c>
      <c r="I20" s="43">
        <f t="shared" si="3"/>
        <v>65.128205128205124</v>
      </c>
      <c r="J20" s="134">
        <v>2.7533564814814816E-3</v>
      </c>
      <c r="K20" s="43">
        <f t="shared" si="4"/>
        <v>39.602337214679054</v>
      </c>
      <c r="L20" s="134">
        <v>6.2037037037037043E-3</v>
      </c>
      <c r="M20" s="43">
        <f t="shared" si="5"/>
        <v>61.083955223880594</v>
      </c>
      <c r="N20" s="120">
        <v>16</v>
      </c>
      <c r="O20" s="43">
        <f t="shared" si="6"/>
        <v>55.172413793103445</v>
      </c>
      <c r="P20" s="134">
        <v>5.2083333333333333E-4</v>
      </c>
      <c r="Q20" s="43">
        <f t="shared" si="7"/>
        <v>33.333333333333336</v>
      </c>
      <c r="R20" s="134">
        <v>1.0917824074074074E-3</v>
      </c>
      <c r="S20" s="43">
        <f t="shared" si="8"/>
        <v>63.723099756175117</v>
      </c>
      <c r="T20" s="134">
        <v>1.1903935185185186E-3</v>
      </c>
      <c r="U20" s="43">
        <f t="shared" si="9"/>
        <v>27.3407875546913</v>
      </c>
      <c r="V20" s="158">
        <f>Birling!F20</f>
        <v>3.625</v>
      </c>
      <c r="W20" s="38">
        <f>Birling!G20</f>
        <v>32.49299719887955</v>
      </c>
      <c r="X20" s="150">
        <v>9.7361111111111118E-4</v>
      </c>
      <c r="Y20" s="43">
        <f t="shared" si="19"/>
        <v>47.51545411317165</v>
      </c>
      <c r="Z20" s="120">
        <v>30</v>
      </c>
      <c r="AA20" s="43">
        <f t="shared" si="10"/>
        <v>42.857142857142854</v>
      </c>
      <c r="AB20" s="113">
        <v>9.7222222222222209E-4</v>
      </c>
      <c r="AC20" s="43">
        <f t="shared" si="11"/>
        <v>37.464285714285722</v>
      </c>
      <c r="AD20" s="139">
        <v>2.1469907407407405E-3</v>
      </c>
      <c r="AE20" s="43">
        <f t="shared" si="12"/>
        <v>21.078167115902968</v>
      </c>
      <c r="AF20" s="164">
        <v>1.8634259259259261E-3</v>
      </c>
      <c r="AG20" s="43">
        <f t="shared" si="13"/>
        <v>118.24223602484471</v>
      </c>
      <c r="AH20" s="164">
        <v>9.5879629629629624E-4</v>
      </c>
      <c r="AI20" s="43">
        <f t="shared" si="14"/>
        <v>68.577981651376163</v>
      </c>
      <c r="AJ20" s="134">
        <v>9.7222222222222209E-4</v>
      </c>
      <c r="AK20" s="43">
        <f t="shared" si="15"/>
        <v>45.892857142857146</v>
      </c>
      <c r="AL20" s="164">
        <v>2.7192129629629632E-3</v>
      </c>
      <c r="AM20" s="43">
        <f t="shared" si="16"/>
        <v>87.852217587469127</v>
      </c>
      <c r="AN20" s="31"/>
      <c r="AO20" s="49" t="str">
        <f>A20</f>
        <v>Colby Alums</v>
      </c>
      <c r="AP20" s="50">
        <f>SUM(C20,E20,G20,I20,K20,M20,O20,Q20,S20,U20,W20)+SUM(Y20,AA20,AC20,AE20,AG20,AI20,AK20,AM20)</f>
        <v>1096.6086083176117</v>
      </c>
      <c r="AQ20" s="51">
        <f>RANK(AP20,AP20:AP23,0)</f>
        <v>2</v>
      </c>
      <c r="AR20" s="35"/>
      <c r="AS20" s="35"/>
    </row>
    <row r="21" spans="1:256" s="36" customFormat="1" ht="12" customHeight="1" x14ac:dyDescent="0.2">
      <c r="A21" s="29" t="s">
        <v>51</v>
      </c>
      <c r="B21" s="111">
        <v>3.3101851851851851E-3</v>
      </c>
      <c r="C21" s="30">
        <f t="shared" si="0"/>
        <v>95.454545454545453</v>
      </c>
      <c r="D21" s="111">
        <v>3.0555555555555557E-3</v>
      </c>
      <c r="E21" s="30">
        <f t="shared" si="1"/>
        <v>99.943181818181813</v>
      </c>
      <c r="F21" s="111">
        <v>2.3621527777777777E-3</v>
      </c>
      <c r="G21" s="30">
        <f t="shared" si="2"/>
        <v>84.325542652751238</v>
      </c>
      <c r="H21" s="159">
        <v>2.1064814814814813E-3</v>
      </c>
      <c r="I21" s="30">
        <f t="shared" si="3"/>
        <v>69.780219780219781</v>
      </c>
      <c r="J21" s="159">
        <v>2.7939814814814819E-3</v>
      </c>
      <c r="K21" s="30">
        <f t="shared" si="4"/>
        <v>39.026512013255996</v>
      </c>
      <c r="L21" s="159">
        <v>6.5856481481481469E-3</v>
      </c>
      <c r="M21" s="30">
        <f t="shared" si="5"/>
        <v>57.541300527240779</v>
      </c>
      <c r="N21" s="118">
        <v>18</v>
      </c>
      <c r="O21" s="30">
        <f t="shared" si="6"/>
        <v>62.068965517241381</v>
      </c>
      <c r="P21" s="159">
        <v>3.9351851851851852E-4</v>
      </c>
      <c r="Q21" s="30">
        <f t="shared" si="7"/>
        <v>44.117647058823529</v>
      </c>
      <c r="R21" s="159">
        <v>7.8310185185185178E-4</v>
      </c>
      <c r="S21" s="30">
        <f t="shared" si="8"/>
        <v>88.841265149275785</v>
      </c>
      <c r="T21" s="159">
        <v>1.0289351851851852E-3</v>
      </c>
      <c r="U21" s="30">
        <f t="shared" si="9"/>
        <v>31.631046119235094</v>
      </c>
      <c r="V21" s="154">
        <f>Birling!F21</f>
        <v>2.4</v>
      </c>
      <c r="W21" s="30">
        <f>Birling!G21</f>
        <v>21.512605042016805</v>
      </c>
      <c r="X21" s="148">
        <v>6.6863425925925933E-4</v>
      </c>
      <c r="Y21" s="30">
        <f t="shared" si="19"/>
        <v>69.188159944607918</v>
      </c>
      <c r="Z21" s="118">
        <v>30</v>
      </c>
      <c r="AA21" s="30">
        <f t="shared" si="10"/>
        <v>42.857142857142854</v>
      </c>
      <c r="AB21" s="111">
        <v>8.4374999999999999E-4</v>
      </c>
      <c r="AC21" s="30">
        <f t="shared" si="11"/>
        <v>43.168724279835388</v>
      </c>
      <c r="AD21" s="137">
        <v>1.0243055555555556E-3</v>
      </c>
      <c r="AE21" s="30">
        <f t="shared" si="12"/>
        <v>44.180790960451979</v>
      </c>
      <c r="AF21" s="115">
        <v>3.1393518518518519E-3</v>
      </c>
      <c r="AG21" s="30">
        <f t="shared" si="13"/>
        <v>70.185075947500366</v>
      </c>
      <c r="AH21" s="115">
        <v>9.5428240740740727E-4</v>
      </c>
      <c r="AI21" s="30">
        <f t="shared" si="14"/>
        <v>68.902365069739261</v>
      </c>
      <c r="AJ21" s="159">
        <v>1.168402777777778E-3</v>
      </c>
      <c r="AK21" s="30">
        <f t="shared" si="15"/>
        <v>38.187221396731047</v>
      </c>
      <c r="AL21" s="115">
        <v>2.5810185185185185E-3</v>
      </c>
      <c r="AM21" s="30">
        <f t="shared" si="16"/>
        <v>92.556053811659183</v>
      </c>
      <c r="AO21" s="32" t="str">
        <f>A21</f>
        <v>Dartmouth U50</v>
      </c>
      <c r="AP21" s="33">
        <f>SUM(C21,E21,G21,I21,K21,M21,O21,Q21,S21,U21,W21)+SUM(Y21,AA21,AC21,AE21,AG21,AI21,AK21,AM21)</f>
        <v>1163.4683654004557</v>
      </c>
      <c r="AQ21" s="34">
        <f>RANK(AP21,AP20:AP23,0)</f>
        <v>1</v>
      </c>
      <c r="AR21" s="35"/>
      <c r="AS21" s="35"/>
    </row>
    <row r="22" spans="1:256" s="36" customFormat="1" ht="12" customHeight="1" x14ac:dyDescent="0.2">
      <c r="A22" s="37" t="s">
        <v>52</v>
      </c>
      <c r="B22" s="113">
        <v>3.37962962962963E-3</v>
      </c>
      <c r="C22" s="43">
        <f t="shared" si="0"/>
        <v>93.493150684931493</v>
      </c>
      <c r="D22" s="113">
        <v>3.4265046296296296E-3</v>
      </c>
      <c r="E22" s="43">
        <f t="shared" si="1"/>
        <v>89.123458875190011</v>
      </c>
      <c r="F22" s="113">
        <v>2.5104166666666669E-3</v>
      </c>
      <c r="G22" s="43">
        <f t="shared" si="2"/>
        <v>79.345320424158587</v>
      </c>
      <c r="H22" s="134">
        <v>2.5925925925925925E-3</v>
      </c>
      <c r="I22" s="43">
        <f t="shared" si="3"/>
        <v>56.696428571428569</v>
      </c>
      <c r="J22" s="134">
        <v>2.8921296296296295E-3</v>
      </c>
      <c r="K22" s="43">
        <f t="shared" si="4"/>
        <v>37.70209700656315</v>
      </c>
      <c r="L22" s="134">
        <v>5.8216435185185177E-3</v>
      </c>
      <c r="M22" s="43">
        <f t="shared" si="5"/>
        <v>65.092745382611994</v>
      </c>
      <c r="N22" s="120">
        <v>12</v>
      </c>
      <c r="O22" s="43">
        <f t="shared" si="6"/>
        <v>41.379310344827587</v>
      </c>
      <c r="P22" s="134">
        <v>4.8611111111111104E-4</v>
      </c>
      <c r="Q22" s="43">
        <f t="shared" si="7"/>
        <v>35.714285714285722</v>
      </c>
      <c r="R22" s="134">
        <v>7.2141203703703701E-4</v>
      </c>
      <c r="S22" s="43">
        <f t="shared" si="8"/>
        <v>96.438312209209045</v>
      </c>
      <c r="T22" s="134">
        <v>1.9085648148148145E-3</v>
      </c>
      <c r="U22" s="43">
        <f t="shared" si="9"/>
        <v>17.052759248029112</v>
      </c>
      <c r="V22" s="158">
        <f>Birling!F22</f>
        <v>1.7750000000000001</v>
      </c>
      <c r="W22" s="38">
        <f>Birling!G22</f>
        <v>15.910364145658262</v>
      </c>
      <c r="X22" s="139">
        <v>9.5486111111111108E-4</v>
      </c>
      <c r="Y22" s="43">
        <f t="shared" si="19"/>
        <v>48.448484848484846</v>
      </c>
      <c r="Z22" s="120">
        <v>30</v>
      </c>
      <c r="AA22" s="43">
        <f t="shared" si="10"/>
        <v>42.857142857142854</v>
      </c>
      <c r="AB22" s="113">
        <v>9.3749999999999997E-4</v>
      </c>
      <c r="AC22" s="43">
        <f t="shared" si="11"/>
        <v>38.851851851851855</v>
      </c>
      <c r="AD22" s="139">
        <v>2.0960648148148149E-3</v>
      </c>
      <c r="AE22" s="43">
        <f t="shared" si="12"/>
        <v>21.590281612368859</v>
      </c>
      <c r="AF22" s="114">
        <v>3.3064814814814814E-3</v>
      </c>
      <c r="AG22" s="43">
        <f t="shared" si="13"/>
        <v>66.637496499579953</v>
      </c>
      <c r="AH22" s="114">
        <v>9.2418981481481475E-4</v>
      </c>
      <c r="AI22" s="43">
        <f t="shared" si="14"/>
        <v>71.145898559799647</v>
      </c>
      <c r="AJ22" s="134">
        <v>1.4120370370370369E-3</v>
      </c>
      <c r="AK22" s="43">
        <f t="shared" si="15"/>
        <v>31.598360655737707</v>
      </c>
      <c r="AL22" s="114">
        <v>3.2638888888888891E-3</v>
      </c>
      <c r="AM22" s="43">
        <f t="shared" si="16"/>
        <v>73.191489361702125</v>
      </c>
      <c r="AN22" s="31"/>
      <c r="AO22" s="44" t="str">
        <f>A22</f>
        <v>Dartmouth O50</v>
      </c>
      <c r="AP22" s="45">
        <f>SUM(C22,E22,G22,I22,K22,M22,O22,Q22,S22,U22,W22)+SUM(Y22,AA22,AC22,AE22,AG22,AI22,AK22,AM22)</f>
        <v>1022.2692388535614</v>
      </c>
      <c r="AQ22" s="46">
        <f>RANK(AP22,AP20:AP23,0)</f>
        <v>3</v>
      </c>
      <c r="AR22" s="35"/>
      <c r="AS22" s="35"/>
    </row>
    <row r="23" spans="1:256" s="52" customFormat="1" ht="12" customHeight="1" thickBot="1" x14ac:dyDescent="0.2">
      <c r="A23" s="29"/>
      <c r="B23" s="111"/>
      <c r="C23" s="30" t="str">
        <f t="shared" si="0"/>
        <v/>
      </c>
      <c r="D23" s="111"/>
      <c r="E23" s="30" t="str">
        <f t="shared" si="1"/>
        <v/>
      </c>
      <c r="F23" s="111"/>
      <c r="G23" s="30" t="str">
        <f t="shared" si="2"/>
        <v/>
      </c>
      <c r="H23" s="111"/>
      <c r="I23" s="30" t="str">
        <f t="shared" si="3"/>
        <v/>
      </c>
      <c r="J23" s="111"/>
      <c r="K23" s="30" t="str">
        <f t="shared" si="4"/>
        <v/>
      </c>
      <c r="L23" s="115"/>
      <c r="M23" s="30" t="str">
        <f t="shared" si="5"/>
        <v/>
      </c>
      <c r="N23" s="118"/>
      <c r="O23" s="30" t="str">
        <f t="shared" si="6"/>
        <v/>
      </c>
      <c r="P23" s="111"/>
      <c r="Q23" s="30" t="str">
        <f t="shared" si="7"/>
        <v/>
      </c>
      <c r="R23" s="111"/>
      <c r="S23" s="30" t="str">
        <f t="shared" si="8"/>
        <v/>
      </c>
      <c r="T23" s="111"/>
      <c r="U23" s="30" t="str">
        <f t="shared" si="9"/>
        <v/>
      </c>
      <c r="V23" s="154"/>
      <c r="W23" s="30" t="str">
        <f>IF(V23="DNF","DNF",IF(V23&gt;0,V$24/V23*100,""))</f>
        <v/>
      </c>
      <c r="X23" s="111"/>
      <c r="Y23" s="30" t="str">
        <f t="shared" si="19"/>
        <v/>
      </c>
      <c r="Z23" s="118"/>
      <c r="AA23" s="30" t="str">
        <f t="shared" si="10"/>
        <v/>
      </c>
      <c r="AB23" s="111"/>
      <c r="AC23" s="30" t="str">
        <f t="shared" si="11"/>
        <v/>
      </c>
      <c r="AD23" s="111"/>
      <c r="AE23" s="30" t="str">
        <f t="shared" si="12"/>
        <v/>
      </c>
      <c r="AF23" s="115"/>
      <c r="AG23" s="30" t="str">
        <f t="shared" si="13"/>
        <v/>
      </c>
      <c r="AH23" s="115"/>
      <c r="AI23" s="30" t="str">
        <f t="shared" si="14"/>
        <v/>
      </c>
      <c r="AJ23" s="115"/>
      <c r="AK23" s="30" t="str">
        <f t="shared" si="15"/>
        <v/>
      </c>
      <c r="AL23" s="115"/>
      <c r="AM23" s="30" t="str">
        <f t="shared" si="16"/>
        <v/>
      </c>
      <c r="AN23" s="36"/>
      <c r="AO23" s="53"/>
      <c r="AP23" s="54"/>
      <c r="AQ23" s="55"/>
      <c r="AR23" s="107"/>
      <c r="AS23" s="107"/>
    </row>
    <row r="24" spans="1:256" s="52" customFormat="1" ht="12" customHeight="1" thickTop="1" x14ac:dyDescent="0.15">
      <c r="A24" s="1" t="s">
        <v>24</v>
      </c>
      <c r="B24" s="4">
        <f>MIN(B3:B19)</f>
        <v>3.1597222222222222E-3</v>
      </c>
      <c r="C24" s="56"/>
      <c r="D24" s="4">
        <f>MIN(D3:D19)</f>
        <v>3.0538194444444445E-3</v>
      </c>
      <c r="E24" s="57"/>
      <c r="F24" s="4">
        <f>MIN(F3:F19)</f>
        <v>1.991898148148148E-3</v>
      </c>
      <c r="G24" s="57"/>
      <c r="H24" s="4">
        <f>MIN(H3:H19)</f>
        <v>1.4699074074074074E-3</v>
      </c>
      <c r="I24" s="57"/>
      <c r="J24" s="4">
        <f>MIN(J3:J19)</f>
        <v>1.0903935185185185E-3</v>
      </c>
      <c r="K24" s="57"/>
      <c r="L24" s="4">
        <f>MIN(L3:L19)</f>
        <v>3.7894675925925925E-3</v>
      </c>
      <c r="M24" s="57"/>
      <c r="N24" s="5">
        <f>MAX(N3:N22)</f>
        <v>29</v>
      </c>
      <c r="O24" s="56"/>
      <c r="P24" s="4">
        <f>P10</f>
        <v>1.7361111111111112E-4</v>
      </c>
      <c r="Q24" s="57"/>
      <c r="R24" s="4">
        <f>MIN(R3:R19)</f>
        <v>6.957175925925925E-4</v>
      </c>
      <c r="S24" s="57"/>
      <c r="T24" s="4">
        <f>MIN(T3:T19)</f>
        <v>3.25462962962963E-4</v>
      </c>
      <c r="U24" s="57"/>
      <c r="V24" s="155"/>
      <c r="W24" s="57"/>
      <c r="X24" s="4">
        <f>MIN(X3:X22)</f>
        <v>4.6261574074074071E-4</v>
      </c>
      <c r="Y24" s="57"/>
      <c r="Z24" s="5">
        <f>MAX(Z3:Z22)</f>
        <v>70</v>
      </c>
      <c r="AA24" s="56"/>
      <c r="AB24" s="4">
        <f>MIN(AB3:AB19)</f>
        <v>3.6423611111111113E-4</v>
      </c>
      <c r="AC24" s="57"/>
      <c r="AD24" s="4">
        <f>MIN(AD3:AD22)</f>
        <v>4.5254629629629632E-4</v>
      </c>
      <c r="AE24" s="57"/>
      <c r="AF24" s="4">
        <f>MIN(AF3:AF19)</f>
        <v>2.2033564814814815E-3</v>
      </c>
      <c r="AG24" s="57"/>
      <c r="AH24" s="4">
        <f>MIN(AH3:AH19)</f>
        <v>6.5752314814814829E-4</v>
      </c>
      <c r="AI24" s="57"/>
      <c r="AJ24" s="4">
        <f>MIN(AJ3:AJ19)</f>
        <v>4.4618055555555551E-4</v>
      </c>
      <c r="AK24" s="57"/>
      <c r="AL24" s="4">
        <f>MIN(AL3:AL19)</f>
        <v>2.3888888888888887E-3</v>
      </c>
      <c r="AM24" s="57"/>
      <c r="AN24" s="18"/>
      <c r="AO24" s="18"/>
      <c r="AP24" s="18"/>
      <c r="AQ24" s="18"/>
      <c r="AR24" s="35"/>
      <c r="AS24" s="35"/>
      <c r="AT24" s="36"/>
      <c r="AU24" s="36"/>
      <c r="AV24" s="36"/>
      <c r="AW24" s="36"/>
      <c r="AX24" s="36"/>
    </row>
    <row r="25" spans="1:256" s="36" customFormat="1" ht="12" customHeight="1" x14ac:dyDescent="0.15">
      <c r="A25" s="58" t="s">
        <v>25</v>
      </c>
      <c r="B25" s="59" t="str">
        <f>INDEX( $A$3:$A$18, MATCH(B26,B3:B19,0))</f>
        <v>SUNY ESF</v>
      </c>
      <c r="C25" s="60"/>
      <c r="D25" s="59" t="str">
        <f>INDEX( $A$3:$A$18, MATCH(D26,D3:D19,0))</f>
        <v>FLCC</v>
      </c>
      <c r="E25" s="60"/>
      <c r="F25" s="59" t="str">
        <f>INDEX( $A$3:$A$18, MATCH(F26,F3:F19,0))</f>
        <v>FLCC</v>
      </c>
      <c r="G25" s="60"/>
      <c r="H25" s="59" t="str">
        <f>INDEX( $A$3:$A$18, MATCH(H26,H3:H19,0))</f>
        <v>FLCC</v>
      </c>
      <c r="I25" s="60"/>
      <c r="J25" s="59" t="str">
        <f>INDEX( $A$3:$A$18, MATCH(J26,J3:J19,0))</f>
        <v>Paul Smiths</v>
      </c>
      <c r="K25" s="60"/>
      <c r="L25" s="59" t="str">
        <f>INDEX( $A$3:$A$18, MATCH(L26,L3:L19,0))</f>
        <v>FLCC</v>
      </c>
      <c r="M25" s="60"/>
      <c r="N25" s="59" t="str">
        <f>INDEX( $A$3:$A$18, MATCH(N26,N3:N19,0))</f>
        <v>Unity</v>
      </c>
      <c r="O25" s="61"/>
      <c r="P25" s="59" t="str">
        <f>INDEX( $A$3:$A$18, MATCH(P26,P3:P19,0))</f>
        <v>FLCC JnJ</v>
      </c>
      <c r="Q25" s="60"/>
      <c r="R25" s="59" t="str">
        <f>INDEX( $A$3:$A$18, MATCH(R26,R3:R19,0))</f>
        <v>Dartmouth</v>
      </c>
      <c r="S25" s="60"/>
      <c r="T25" s="59" t="str">
        <f>INDEX( $A$3:$A$18, MATCH(T26,T3:T19,0))</f>
        <v>Paul Smiths</v>
      </c>
      <c r="U25" s="60"/>
      <c r="V25" s="59" t="s">
        <v>38</v>
      </c>
      <c r="W25" s="60"/>
      <c r="X25" s="59" t="str">
        <f>INDEX( $A$3:$A$18, MATCH(X26,X3:X19,0))</f>
        <v>Paul Smiths</v>
      </c>
      <c r="Y25" s="60"/>
      <c r="Z25" s="59" t="str">
        <f>INDEX( $A$3:$A$18, MATCH(Z26,Z3:Z19,0))</f>
        <v>SUNY ESF</v>
      </c>
      <c r="AA25" s="61"/>
      <c r="AB25" s="59" t="str">
        <f>INDEX( $A$3:$A$18, MATCH(AB26,AB3:AB19,0))</f>
        <v>Paul Smiths</v>
      </c>
      <c r="AC25" s="60"/>
      <c r="AD25" s="59" t="str">
        <f>INDEX( $A$3:$A$18, MATCH(AD26,AD3:AD19,0))</f>
        <v>Paul Smiths</v>
      </c>
      <c r="AE25" s="60"/>
      <c r="AF25" s="59" t="str">
        <f>INDEX( $A$3:$A$18, MATCH(AF26,AF3:AF19,0))</f>
        <v>FLCC</v>
      </c>
      <c r="AG25" s="60"/>
      <c r="AH25" s="59" t="str">
        <f>INDEX( $A$3:$A$18, MATCH(AH26,AH3:AH19,0))</f>
        <v>SUNY ESF</v>
      </c>
      <c r="AI25" s="60"/>
      <c r="AJ25" s="59" t="str">
        <f>INDEX( $A$3:$A$18, MATCH(AJ26,AJ3:AJ19,0))</f>
        <v>Paul Smiths</v>
      </c>
      <c r="AK25" s="60"/>
      <c r="AL25" s="59" t="str">
        <f>INDEX( $A$3:$A$18, MATCH(AL26,AL3:AL19,0))</f>
        <v>Dartmouth</v>
      </c>
      <c r="AM25" s="60"/>
      <c r="AR25" s="35"/>
      <c r="AS25" s="35"/>
    </row>
    <row r="26" spans="1:256" s="36" customFormat="1" ht="12" customHeight="1" x14ac:dyDescent="0.15">
      <c r="A26" s="63" t="s">
        <v>26</v>
      </c>
      <c r="B26" s="15">
        <f>SMALL(B3:B19,1)</f>
        <v>3.1597222222222222E-3</v>
      </c>
      <c r="C26" s="64"/>
      <c r="D26" s="15">
        <f>SMALL(D3:D19,1)</f>
        <v>3.0538194444444445E-3</v>
      </c>
      <c r="E26" s="64"/>
      <c r="F26" s="15">
        <f>SMALL(F3:F19,1)</f>
        <v>1.991898148148148E-3</v>
      </c>
      <c r="G26" s="64"/>
      <c r="H26" s="15">
        <f>SMALL(H3:H19,1)</f>
        <v>1.4699074074074074E-3</v>
      </c>
      <c r="I26" s="64"/>
      <c r="J26" s="15">
        <f>SMALL(J3:J19,1)</f>
        <v>1.0903935185185185E-3</v>
      </c>
      <c r="K26" s="64"/>
      <c r="L26" s="15">
        <f>SMALL(L3:L19,1)</f>
        <v>3.7894675925925925E-3</v>
      </c>
      <c r="M26" s="64"/>
      <c r="N26" s="16">
        <f>LARGE(N3:N19,1)</f>
        <v>29</v>
      </c>
      <c r="O26" s="14"/>
      <c r="P26" s="15">
        <f>SMALL(P3:P19,1)</f>
        <v>1.3877314814814815E-4</v>
      </c>
      <c r="Q26" s="64"/>
      <c r="R26" s="15">
        <f>SMALL(R3:R19,1)</f>
        <v>6.957175925925925E-4</v>
      </c>
      <c r="S26" s="64"/>
      <c r="T26" s="15">
        <f>SMALL(T3:T19,1)</f>
        <v>3.25462962962963E-4</v>
      </c>
      <c r="U26" s="64"/>
      <c r="V26" s="156">
        <f>LARGE(W3:W18,1)</f>
        <v>100</v>
      </c>
      <c r="W26" s="64"/>
      <c r="X26" s="15">
        <f>SMALL(X3:X19,1)</f>
        <v>4.6261574074074071E-4</v>
      </c>
      <c r="Y26" s="64"/>
      <c r="Z26" s="16">
        <f>LARGE(Z3:Z19,1)</f>
        <v>70</v>
      </c>
      <c r="AA26" s="14"/>
      <c r="AB26" s="15">
        <f>SMALL(AB3:AB19,1)</f>
        <v>3.6423611111111113E-4</v>
      </c>
      <c r="AC26" s="64"/>
      <c r="AD26" s="15">
        <f>SMALL(AD3:AD19,1)</f>
        <v>4.5254629629629632E-4</v>
      </c>
      <c r="AE26" s="64"/>
      <c r="AF26" s="15">
        <f>SMALL(AF3:AF19,1)</f>
        <v>2.2033564814814815E-3</v>
      </c>
      <c r="AG26" s="64"/>
      <c r="AH26" s="15">
        <f>SMALL(AH3:AH19,1)</f>
        <v>6.5752314814814829E-4</v>
      </c>
      <c r="AI26" s="64"/>
      <c r="AJ26" s="15">
        <f>SMALL(AJ3:AJ19,1)</f>
        <v>4.4618055555555551E-4</v>
      </c>
      <c r="AK26" s="64"/>
      <c r="AL26" s="15">
        <f>SMALL(AL3:AL19,1)</f>
        <v>2.3888888888888887E-3</v>
      </c>
      <c r="AM26" s="64"/>
      <c r="AN26" s="18"/>
      <c r="AO26" s="18"/>
      <c r="AP26" s="18"/>
      <c r="AQ26" s="18"/>
      <c r="AR26" s="35"/>
      <c r="AS26" s="35"/>
    </row>
    <row r="27" spans="1:256" s="52" customFormat="1" ht="12" customHeight="1" x14ac:dyDescent="0.15">
      <c r="A27" s="58" t="s">
        <v>27</v>
      </c>
      <c r="B27" s="59" t="str">
        <f>INDEX( $A$3:$A$18, MATCH(B28,B3:B19,0))</f>
        <v>FLCC</v>
      </c>
      <c r="C27" s="60"/>
      <c r="D27" s="59" t="str">
        <f>INDEX( $A$3:$A$18, MATCH(D28,D3:D19,0))</f>
        <v>Dartmouth</v>
      </c>
      <c r="E27" s="60"/>
      <c r="F27" s="59" t="str">
        <f>INDEX( $A$3:$A$18, MATCH(F28,F3:F19,0))</f>
        <v>Paul Smiths</v>
      </c>
      <c r="G27" s="60"/>
      <c r="H27" s="59" t="str">
        <f>INDEX( $A$3:$A$18, MATCH(H28,H3:H19,0))</f>
        <v>SUNY ESF</v>
      </c>
      <c r="I27" s="60"/>
      <c r="J27" s="59" t="str">
        <f>INDEX( $A$3:$A$18, MATCH(J28,J3:J19,0))</f>
        <v>Unity</v>
      </c>
      <c r="K27" s="60"/>
      <c r="L27" s="59" t="str">
        <f>INDEX( $A$3:$A$18, MATCH(L28,L3:L19,0))</f>
        <v>Colby</v>
      </c>
      <c r="M27" s="60"/>
      <c r="N27" s="59" t="str">
        <f>INDEX( $A$3:$A$18, MATCH(N28,N3:N19,0))</f>
        <v>Paul Smiths</v>
      </c>
      <c r="O27" s="61"/>
      <c r="P27" s="59" t="str">
        <f>INDEX( $A$3:$A$18, MATCH(P28,P3:P19,0))</f>
        <v>Paul Smiths</v>
      </c>
      <c r="Q27" s="60"/>
      <c r="R27" s="59" t="str">
        <f>INDEX( $A$3:$A$18, MATCH(R28,R3:R19,0))</f>
        <v>Dartmouth JnJ</v>
      </c>
      <c r="S27" s="60"/>
      <c r="T27" s="59" t="str">
        <f>INDEX( $A$3:$A$18, MATCH(T28,T3:T19,0))</f>
        <v>FLCC</v>
      </c>
      <c r="U27" s="60"/>
      <c r="V27" s="59" t="s">
        <v>37</v>
      </c>
      <c r="W27" s="60"/>
      <c r="X27" s="59" t="str">
        <f>INDEX( $A$3:$A$18, MATCH(X28,X3:X19,0))</f>
        <v>Colby</v>
      </c>
      <c r="Y27" s="60"/>
      <c r="Z27" s="59" t="str">
        <f>INDEX( $A$3:$A$18, MATCH(Z28,Z3:Z19,0))</f>
        <v>SUNY ESF</v>
      </c>
      <c r="AA27" s="61"/>
      <c r="AB27" s="59" t="str">
        <f>INDEX( $A$3:$A$18, MATCH(AB28,AB3:AB19,0))</f>
        <v>FLCC</v>
      </c>
      <c r="AC27" s="60"/>
      <c r="AD27" s="59" t="str">
        <f>INDEX( $A$3:$A$18, MATCH(AD28,AD3:AD19,0))</f>
        <v>FLCC</v>
      </c>
      <c r="AE27" s="60"/>
      <c r="AF27" s="59" t="str">
        <f>INDEX( $A$3:$A$18, MATCH(AF28,AF3:AF19,0))</f>
        <v>Colby</v>
      </c>
      <c r="AG27" s="60"/>
      <c r="AH27" s="59" t="str">
        <f>INDEX( $A$3:$A$18, MATCH(AH28,AH3:AH19,0))</f>
        <v>FLCC</v>
      </c>
      <c r="AI27" s="60"/>
      <c r="AJ27" s="59" t="str">
        <f>INDEX( $A$3:$A$18, MATCH(AJ28,AJ3:AJ19,0))</f>
        <v>FLCC</v>
      </c>
      <c r="AK27" s="60"/>
      <c r="AL27" s="59" t="str">
        <f>INDEX( $A$3:$A$18, MATCH(AL28,AL3:AL19,0))</f>
        <v>Ranger</v>
      </c>
      <c r="AM27" s="60"/>
      <c r="AN27" s="36"/>
      <c r="AO27" s="36"/>
      <c r="AP27" s="36"/>
      <c r="AQ27" s="36"/>
      <c r="AR27" s="62"/>
      <c r="AS27" s="62"/>
    </row>
    <row r="28" spans="1:256" s="52" customFormat="1" ht="12" customHeight="1" x14ac:dyDescent="0.15">
      <c r="A28" s="63" t="s">
        <v>26</v>
      </c>
      <c r="B28" s="15">
        <f>SMALL(B3:B19,2)</f>
        <v>3.2091435185185187E-3</v>
      </c>
      <c r="C28" s="64"/>
      <c r="D28" s="15">
        <f>SMALL(D3:D19,2)</f>
        <v>3.212962962962963E-3</v>
      </c>
      <c r="E28" s="64"/>
      <c r="F28" s="15">
        <f>SMALL(F3:F19,2)</f>
        <v>2.2138888888888889E-3</v>
      </c>
      <c r="G28" s="64"/>
      <c r="H28" s="15">
        <f>SMALL(H3:H19,2)</f>
        <v>1.5798611111111111E-3</v>
      </c>
      <c r="I28" s="64"/>
      <c r="J28" s="15">
        <f>SMALL(J3:J19,2)</f>
        <v>1.2069444444444443E-3</v>
      </c>
      <c r="K28" s="64"/>
      <c r="L28" s="15">
        <f>SMALL(L3:L19,2)</f>
        <v>3.9930555555555561E-3</v>
      </c>
      <c r="M28" s="64"/>
      <c r="N28" s="16">
        <f>LARGE(N3:N19,2)</f>
        <v>22</v>
      </c>
      <c r="O28" s="14"/>
      <c r="P28" s="15">
        <f>SMALL(P3:P19,2)</f>
        <v>1.7361111111111112E-4</v>
      </c>
      <c r="Q28" s="64"/>
      <c r="R28" s="15">
        <f>SMALL(R3:R19,2)</f>
        <v>7.2905092592592596E-4</v>
      </c>
      <c r="S28" s="64"/>
      <c r="T28" s="15">
        <f>SMALL(T3:T19,2)</f>
        <v>3.8541666666666667E-4</v>
      </c>
      <c r="U28" s="64"/>
      <c r="V28" s="156">
        <f>LARGE(W3:W18,2)</f>
        <v>90</v>
      </c>
      <c r="W28" s="64"/>
      <c r="X28" s="15">
        <f>SMALL(X3:X19,2)</f>
        <v>5.8912037037037038E-4</v>
      </c>
      <c r="Y28" s="64"/>
      <c r="Z28" s="16">
        <f>LARGE(Z3:Z19,2)</f>
        <v>70</v>
      </c>
      <c r="AA28" s="14"/>
      <c r="AB28" s="15">
        <f>SMALL(AB3:AB19,2)</f>
        <v>3.7673611111111111E-4</v>
      </c>
      <c r="AC28" s="64"/>
      <c r="AD28" s="15">
        <f>SMALL(AD3:AD19,2)</f>
        <v>6.7824074074074065E-4</v>
      </c>
      <c r="AE28" s="64"/>
      <c r="AF28" s="15">
        <f>SMALL(AF3:AF19,2)</f>
        <v>2.4473379629629632E-3</v>
      </c>
      <c r="AG28" s="64"/>
      <c r="AH28" s="15">
        <f>SMALL(AH3:AH19,2)</f>
        <v>6.5995370370370372E-4</v>
      </c>
      <c r="AI28" s="64"/>
      <c r="AJ28" s="15">
        <f>SMALL(AJ3:AJ19,2)</f>
        <v>5.2881944444444439E-4</v>
      </c>
      <c r="AK28" s="64"/>
      <c r="AL28" s="15">
        <f>SMALL(AL3:AL19,2)</f>
        <v>2.3958333333333336E-3</v>
      </c>
      <c r="AM28" s="64"/>
      <c r="AN28" s="18"/>
      <c r="AO28" s="18"/>
      <c r="AP28" s="18"/>
      <c r="AQ28" s="18"/>
      <c r="AR28" s="62"/>
      <c r="AS28" s="62"/>
    </row>
    <row r="29" spans="1:256" s="162" customFormat="1" ht="12" customHeight="1" x14ac:dyDescent="0.15">
      <c r="A29" s="58" t="s">
        <v>28</v>
      </c>
      <c r="B29" s="59" t="str">
        <f>INDEX(  $A$3:$A$18, MATCH(B30,B3:B19,0))</f>
        <v>Paul Smiths</v>
      </c>
      <c r="C29" s="60"/>
      <c r="D29" s="59" t="str">
        <f>INDEX(  $A$3:$A$18, MATCH(D30,D3:D19,0))</f>
        <v>Paul Smiths</v>
      </c>
      <c r="E29" s="60"/>
      <c r="F29" s="59" t="str">
        <f>INDEX(  $A$3:$A$18, MATCH(F30,F3:F19,0))</f>
        <v>SUNY ESF</v>
      </c>
      <c r="G29" s="60"/>
      <c r="H29" s="59" t="str">
        <f>INDEX(  $A$3:$A$18, MATCH(H30,H3:H19,0))</f>
        <v>Paul Smiths</v>
      </c>
      <c r="I29" s="60"/>
      <c r="J29" s="59" t="str">
        <f>INDEX(  $A$3:$A$18, MATCH(J30,J3:J19,0))</f>
        <v>FLCC</v>
      </c>
      <c r="K29" s="60"/>
      <c r="L29" s="59" t="str">
        <f>INDEX(  $A$3:$A$18, MATCH(L30,L3:L19,0))</f>
        <v>S. Fleming JnJ</v>
      </c>
      <c r="M29" s="60"/>
      <c r="N29" s="59" t="str">
        <f>INDEX(  $A$3:$A$18, MATCH(N30,N3:N19,0))</f>
        <v>S. Fleming JnJ</v>
      </c>
      <c r="O29" s="61"/>
      <c r="P29" s="59" t="str">
        <f>INDEX(  $A$3:$A$18, MATCH(P30,P3:P19,0))</f>
        <v>S. Fleming JnJ</v>
      </c>
      <c r="Q29" s="60"/>
      <c r="R29" s="59" t="str">
        <f>INDEX(  $A$3:$A$18, MATCH(R30,R3:R19,0))</f>
        <v>UVM JnJ</v>
      </c>
      <c r="S29" s="60"/>
      <c r="T29" s="59" t="str">
        <f>INDEX(  $A$3:$A$18, MATCH(T30,T3:T19,0))</f>
        <v>Cobleskill</v>
      </c>
      <c r="U29" s="60"/>
      <c r="V29" s="59" t="s">
        <v>39</v>
      </c>
      <c r="W29" s="60"/>
      <c r="X29" s="59" t="str">
        <f>INDEX(  $A$3:$A$18, MATCH(X30,X3:X19,0))</f>
        <v>FLCC</v>
      </c>
      <c r="Y29" s="60"/>
      <c r="Z29" s="59" t="str">
        <f>INDEX(  $A$3:$A$18, MATCH(Z30,Z3:Z19,0))</f>
        <v>Cobleskill</v>
      </c>
      <c r="AA29" s="61"/>
      <c r="AB29" s="59" t="str">
        <f>INDEX(  $A$3:$A$18, MATCH(AB30,AB3:AB19,0))</f>
        <v>SUNY ESF</v>
      </c>
      <c r="AC29" s="60"/>
      <c r="AD29" s="59" t="str">
        <f>INDEX(  $A$3:$A$18, MATCH(AD30,AD3:AD19,0))</f>
        <v>SUNY ESF</v>
      </c>
      <c r="AE29" s="60"/>
      <c r="AF29" s="59" t="str">
        <f>INDEX(  $A$3:$A$18, MATCH(AF30,AF3:AF19,0))</f>
        <v>SUNY ESF</v>
      </c>
      <c r="AG29" s="60"/>
      <c r="AH29" s="59" t="str">
        <f>INDEX(  $A$3:$A$18, MATCH(AH30,AH3:AH19,0))</f>
        <v>UCONN</v>
      </c>
      <c r="AI29" s="60"/>
      <c r="AJ29" s="59" t="str">
        <f>INDEX(  $A$3:$A$18, MATCH(AJ30,AJ3:AJ19,0))</f>
        <v>UNH</v>
      </c>
      <c r="AK29" s="60"/>
      <c r="AL29" s="59" t="str">
        <f>INDEX(  $A$3:$A$18, MATCH(AL30,AL3:AL19,0))</f>
        <v>SUNY ESF</v>
      </c>
      <c r="AM29" s="60"/>
      <c r="AN29" s="36"/>
      <c r="AO29" s="36"/>
      <c r="AP29" s="36"/>
      <c r="AQ29" s="36"/>
      <c r="AR29" s="161"/>
      <c r="AS29" s="161"/>
    </row>
    <row r="30" spans="1:256" s="52" customFormat="1" ht="12" customHeight="1" x14ac:dyDescent="0.15">
      <c r="A30" s="63" t="s">
        <v>26</v>
      </c>
      <c r="B30" s="15">
        <f>SMALL(B3:B19,3)</f>
        <v>3.4493055555555562E-3</v>
      </c>
      <c r="C30" s="64"/>
      <c r="D30" s="15">
        <f>SMALL(D3:D19,3)</f>
        <v>3.2381944444444446E-3</v>
      </c>
      <c r="E30" s="64"/>
      <c r="F30" s="15">
        <f>SMALL(F3:F19,3)</f>
        <v>2.3359953703703707E-3</v>
      </c>
      <c r="G30" s="64"/>
      <c r="H30" s="15">
        <f>SMALL(H3:H19,3)</f>
        <v>1.6203703703703703E-3</v>
      </c>
      <c r="I30" s="64"/>
      <c r="J30" s="15">
        <f>SMALL(J3:J19,3)</f>
        <v>1.2899305555555554E-3</v>
      </c>
      <c r="K30" s="64"/>
      <c r="L30" s="15">
        <f>SMALL(L3:L19,3)</f>
        <v>4.0624999999999993E-3</v>
      </c>
      <c r="M30" s="64"/>
      <c r="N30" s="16">
        <f>LARGE(N3:N19,3)</f>
        <v>20</v>
      </c>
      <c r="O30" s="14"/>
      <c r="P30" s="15">
        <f>SMALL(P3:P19,3)</f>
        <v>1.8356481481481479E-4</v>
      </c>
      <c r="Q30" s="64"/>
      <c r="R30" s="15">
        <f>SMALL(R3:R19,3)</f>
        <v>7.817129629629629E-4</v>
      </c>
      <c r="S30" s="64"/>
      <c r="T30" s="15">
        <f>SMALL(T3:T19,3)</f>
        <v>4.3750000000000001E-4</v>
      </c>
      <c r="U30" s="64"/>
      <c r="V30" s="156">
        <f>LARGE(W3:W18,3)</f>
        <v>85</v>
      </c>
      <c r="W30" s="64"/>
      <c r="X30" s="15">
        <f>SMALL(X3:X19,3)</f>
        <v>6.6469907407407406E-4</v>
      </c>
      <c r="Y30" s="64"/>
      <c r="Z30" s="16">
        <f>LARGE(Z3:Z19,3)</f>
        <v>60</v>
      </c>
      <c r="AA30" s="14"/>
      <c r="AB30" s="15">
        <f>SMALL(AB3:AB19,3)</f>
        <v>5.0578703703703712E-4</v>
      </c>
      <c r="AC30" s="64"/>
      <c r="AD30" s="15">
        <f>SMALL(AD3:AD19,3)</f>
        <v>8.2291666666666667E-4</v>
      </c>
      <c r="AE30" s="64"/>
      <c r="AF30" s="15">
        <f>SMALL(AF3:AF19,3)</f>
        <v>2.4552083333333331E-3</v>
      </c>
      <c r="AG30" s="64"/>
      <c r="AH30" s="15">
        <f>SMALL(AH3:AH19,3)</f>
        <v>6.9490740740740743E-4</v>
      </c>
      <c r="AI30" s="64"/>
      <c r="AJ30" s="15">
        <f>SMALL(AJ3:AJ19,3)</f>
        <v>6.9560185185185187E-4</v>
      </c>
      <c r="AK30" s="64"/>
      <c r="AL30" s="15">
        <f>SMALL(AL3:AL19,3)</f>
        <v>2.5590277777777777E-3</v>
      </c>
      <c r="AM30" s="64"/>
      <c r="AN30" s="18"/>
      <c r="AO30" s="18"/>
      <c r="AP30" s="18"/>
      <c r="AQ30" s="18"/>
      <c r="AR30" s="62"/>
      <c r="AS30" s="62"/>
    </row>
    <row r="31" spans="1:256" s="66" customFormat="1" ht="12" customHeight="1" x14ac:dyDescent="0.15">
      <c r="A31" s="67"/>
      <c r="B31" s="68"/>
      <c r="C31" s="69"/>
      <c r="D31" s="68"/>
      <c r="E31" s="69"/>
      <c r="F31" s="68"/>
      <c r="G31" s="69"/>
      <c r="H31" s="68"/>
      <c r="I31" s="69"/>
      <c r="J31" s="68"/>
      <c r="K31" s="69"/>
      <c r="L31" s="68"/>
      <c r="M31" s="69"/>
      <c r="N31" s="70"/>
      <c r="O31" s="9"/>
      <c r="P31" s="68"/>
      <c r="Q31" s="69"/>
      <c r="R31" s="68"/>
      <c r="S31" s="69"/>
      <c r="T31" s="68"/>
      <c r="U31" s="69"/>
      <c r="V31" s="157"/>
      <c r="W31" s="69"/>
      <c r="X31" s="68"/>
      <c r="Y31" s="69"/>
      <c r="Z31" s="70"/>
      <c r="AA31" s="9"/>
      <c r="AB31" s="68"/>
      <c r="AC31" s="69"/>
      <c r="AD31" s="68"/>
      <c r="AE31" s="69"/>
      <c r="AF31" s="68"/>
      <c r="AG31" s="69"/>
      <c r="AH31" s="68"/>
      <c r="AI31" s="69"/>
      <c r="AJ31" s="68"/>
      <c r="AK31" s="69"/>
      <c r="AL31" s="68"/>
      <c r="AM31" s="69"/>
      <c r="AN31" s="18"/>
      <c r="AO31" s="71"/>
      <c r="AP31" s="9"/>
      <c r="AQ31" s="72"/>
      <c r="AR31" s="65"/>
      <c r="AS31" s="65"/>
    </row>
    <row r="32" spans="1:256" s="52" customFormat="1" ht="12" customHeight="1" thickBot="1" x14ac:dyDescent="0.2">
      <c r="A32" s="1" t="s">
        <v>29</v>
      </c>
      <c r="B32" s="2" t="s">
        <v>1</v>
      </c>
      <c r="C32" s="3"/>
      <c r="D32" s="2" t="s">
        <v>2</v>
      </c>
      <c r="E32" s="3"/>
      <c r="F32" s="2" t="s">
        <v>30</v>
      </c>
      <c r="G32" s="3"/>
      <c r="H32" s="2" t="s">
        <v>4</v>
      </c>
      <c r="I32" s="3"/>
      <c r="J32" s="2" t="s">
        <v>5</v>
      </c>
      <c r="K32" s="3"/>
      <c r="L32" s="24" t="s">
        <v>6</v>
      </c>
      <c r="M32" s="3"/>
      <c r="N32" s="5" t="s">
        <v>7</v>
      </c>
      <c r="O32" s="3"/>
      <c r="P32" s="4" t="s">
        <v>34</v>
      </c>
      <c r="Q32" s="3"/>
      <c r="R32" s="4" t="s">
        <v>8</v>
      </c>
      <c r="S32" s="3"/>
      <c r="T32" s="4" t="s">
        <v>9</v>
      </c>
      <c r="U32" s="3"/>
      <c r="V32" s="155" t="s">
        <v>54</v>
      </c>
      <c r="W32" s="3"/>
      <c r="X32" s="4" t="s">
        <v>10</v>
      </c>
      <c r="Y32" s="3"/>
      <c r="Z32" s="5" t="s">
        <v>11</v>
      </c>
      <c r="AA32" s="3"/>
      <c r="AB32" s="4" t="s">
        <v>12</v>
      </c>
      <c r="AC32" s="3"/>
      <c r="AD32" s="4" t="s">
        <v>13</v>
      </c>
      <c r="AE32" s="3"/>
      <c r="AF32" s="4" t="s">
        <v>14</v>
      </c>
      <c r="AG32" s="3"/>
      <c r="AH32" s="4" t="s">
        <v>15</v>
      </c>
      <c r="AI32" s="3"/>
      <c r="AJ32" s="4" t="s">
        <v>16</v>
      </c>
      <c r="AK32" s="3"/>
      <c r="AL32" s="4" t="s">
        <v>17</v>
      </c>
      <c r="AM32" s="3"/>
      <c r="AN32" s="7"/>
      <c r="AO32" s="8"/>
      <c r="AP32" s="8"/>
      <c r="AQ32" s="8"/>
      <c r="AR32" s="62"/>
      <c r="AS32" s="62"/>
      <c r="IV32" s="59"/>
    </row>
    <row r="33" spans="1:50" s="66" customFormat="1" ht="12" customHeight="1" x14ac:dyDescent="0.15">
      <c r="A33" s="12" t="s">
        <v>19</v>
      </c>
      <c r="B33" s="13" t="s">
        <v>20</v>
      </c>
      <c r="C33" s="14" t="s">
        <v>21</v>
      </c>
      <c r="D33" s="13" t="s">
        <v>20</v>
      </c>
      <c r="E33" s="14" t="s">
        <v>21</v>
      </c>
      <c r="F33" s="13" t="s">
        <v>20</v>
      </c>
      <c r="G33" s="14" t="s">
        <v>21</v>
      </c>
      <c r="H33" s="13" t="s">
        <v>20</v>
      </c>
      <c r="I33" s="14" t="s">
        <v>21</v>
      </c>
      <c r="J33" s="13" t="s">
        <v>20</v>
      </c>
      <c r="K33" s="14" t="s">
        <v>21</v>
      </c>
      <c r="L33" s="73" t="s">
        <v>20</v>
      </c>
      <c r="M33" s="14" t="s">
        <v>21</v>
      </c>
      <c r="N33" s="16" t="s">
        <v>22</v>
      </c>
      <c r="O33" s="14" t="s">
        <v>21</v>
      </c>
      <c r="P33" s="15" t="s">
        <v>20</v>
      </c>
      <c r="Q33" s="14" t="s">
        <v>21</v>
      </c>
      <c r="R33" s="15" t="s">
        <v>20</v>
      </c>
      <c r="S33" s="14" t="s">
        <v>21</v>
      </c>
      <c r="T33" s="15" t="s">
        <v>20</v>
      </c>
      <c r="U33" s="14" t="s">
        <v>21</v>
      </c>
      <c r="V33" s="156" t="s">
        <v>20</v>
      </c>
      <c r="W33" s="14" t="s">
        <v>21</v>
      </c>
      <c r="X33" s="15" t="s">
        <v>20</v>
      </c>
      <c r="Y33" s="14" t="s">
        <v>21</v>
      </c>
      <c r="Z33" s="16" t="s">
        <v>23</v>
      </c>
      <c r="AA33" s="14" t="s">
        <v>21</v>
      </c>
      <c r="AB33" s="15" t="s">
        <v>20</v>
      </c>
      <c r="AC33" s="14" t="s">
        <v>21</v>
      </c>
      <c r="AD33" s="15" t="s">
        <v>20</v>
      </c>
      <c r="AE33" s="14" t="s">
        <v>21</v>
      </c>
      <c r="AF33" s="15" t="s">
        <v>20</v>
      </c>
      <c r="AG33" s="14" t="s">
        <v>21</v>
      </c>
      <c r="AH33" s="15" t="s">
        <v>20</v>
      </c>
      <c r="AI33" s="14" t="s">
        <v>21</v>
      </c>
      <c r="AJ33" s="15" t="s">
        <v>20</v>
      </c>
      <c r="AK33" s="14" t="s">
        <v>21</v>
      </c>
      <c r="AL33" s="15" t="s">
        <v>20</v>
      </c>
      <c r="AM33" s="14" t="s">
        <v>21</v>
      </c>
      <c r="AN33" s="18"/>
      <c r="AO33" s="85" t="s">
        <v>32</v>
      </c>
      <c r="AP33" s="86" t="s">
        <v>33</v>
      </c>
      <c r="AQ33" s="87" t="s">
        <v>18</v>
      </c>
      <c r="AR33" s="65"/>
      <c r="AS33" s="65"/>
    </row>
    <row r="34" spans="1:50" s="8" customFormat="1" ht="42" customHeight="1" x14ac:dyDescent="0.2">
      <c r="A34" s="122" t="s">
        <v>36</v>
      </c>
      <c r="B34" s="112">
        <v>5.9837962962962961E-3</v>
      </c>
      <c r="C34" s="38">
        <f t="shared" ref="C34:C41" si="20">IF(B34="DNF","DNF",IF(B34&gt;0,B$46/B34*100,""))</f>
        <v>62.098646034816255</v>
      </c>
      <c r="D34" s="112">
        <v>5.9259259259259256E-3</v>
      </c>
      <c r="E34" s="38">
        <f t="shared" ref="E34:E41" si="21">IF(D34="DNF","DNF",IF(D34&gt;0,D$46/D34*100,""))</f>
        <v>74.4140625</v>
      </c>
      <c r="F34" s="112">
        <v>3.7268518518518514E-3</v>
      </c>
      <c r="G34" s="38">
        <f t="shared" ref="G34:G41" si="22">IF(F34="DNF","DNF",IF(F34&gt;0,F$46/F34*100,""))</f>
        <v>76.708074534161497</v>
      </c>
      <c r="H34" s="134">
        <v>2.5462962962962961E-3</v>
      </c>
      <c r="I34" s="38">
        <f t="shared" ref="I34:I41" si="23">IF(H34="DNF","DNF",IF(H34&gt;0,H$46/H34*100,""))</f>
        <v>54.545454545454554</v>
      </c>
      <c r="J34" s="135">
        <v>0.5131944444444444</v>
      </c>
      <c r="K34" s="38">
        <f t="shared" ref="K34:K41" si="24">IF(J34="DNF","DNF",IF(J34&gt;0,J$46/J34*100,""))</f>
        <v>32.070365358592696</v>
      </c>
      <c r="L34" s="134">
        <v>8.6689814814814806E-3</v>
      </c>
      <c r="M34" s="38">
        <f t="shared" ref="M34:M41" si="25">IF(L34="DNF","DNF",IF(L34&gt;0,L$46/L34*100,""))</f>
        <v>69.692923898531376</v>
      </c>
      <c r="N34" s="119">
        <v>16</v>
      </c>
      <c r="O34" s="38">
        <f t="shared" ref="O34:O41" si="26">IF(N34="DNF","DNF",IF(N34&lt;&gt;"",N34/N$46*100,""))</f>
        <v>76.19047619047619</v>
      </c>
      <c r="P34" s="134">
        <v>7.291666666666667E-4</v>
      </c>
      <c r="Q34" s="38">
        <f t="shared" ref="Q34:Q41" si="27">IF(P34="DNF","DNF",IF(P34&gt;0,P$46/P34*100,""))</f>
        <v>39.682539682539684</v>
      </c>
      <c r="R34" s="134">
        <v>3.6086805555555559E-3</v>
      </c>
      <c r="S34" s="38">
        <f t="shared" ref="S34:S41" si="28">IF(R34="DNF","DNF",IF(R34&gt;0,R$46/R34*100,""))</f>
        <v>24.282369543603064</v>
      </c>
      <c r="T34" s="134">
        <v>2.3061342592592591E-3</v>
      </c>
      <c r="U34" s="38">
        <f t="shared" ref="U34:U41" si="29">IF(T34="DNF","DNF",IF(T34&gt;0,T$46/T34*100,""))</f>
        <v>45.159347553324977</v>
      </c>
      <c r="V34" s="153">
        <f>Birling!F25</f>
        <v>1.9666666666666668</v>
      </c>
      <c r="W34" s="38">
        <f>Birling!G25</f>
        <v>28.348348348348349</v>
      </c>
      <c r="X34" s="138">
        <v>4.1849537037037038E-3</v>
      </c>
      <c r="Y34" s="38">
        <f t="shared" ref="Y34:Y41" si="30">IF(X34="DNF","DNF",IF(X34&gt;0,X$46/X34*100,""))</f>
        <v>22.625698324022345</v>
      </c>
      <c r="Z34" s="119">
        <v>30</v>
      </c>
      <c r="AA34" s="38">
        <f t="shared" ref="AA34:AA41" si="31">IF(Z34="DNF","DNF",IF(Z34&lt;&gt;"",Z34/Z$46*100,""))</f>
        <v>100</v>
      </c>
      <c r="AB34" s="112">
        <v>7.1944444444444443E-4</v>
      </c>
      <c r="AC34" s="38">
        <f t="shared" ref="AC34:AC41" si="32">IF(AB34="DNF","DNF",IF(AB34&gt;0,AB$46/AB34*100,""))</f>
        <v>64.108751608751604</v>
      </c>
      <c r="AD34" s="112">
        <v>1.6142361111111112E-3</v>
      </c>
      <c r="AE34" s="38">
        <f t="shared" ref="AE34:AE41" si="33">IF(AD34="DNF","DNF",IF(AD34&gt;0,AD$46/AD34*100,""))</f>
        <v>59.367605936760583</v>
      </c>
      <c r="AF34" s="112">
        <v>3.457175925925926E-3</v>
      </c>
      <c r="AG34" s="38">
        <f t="shared" ref="AG34:AG41" si="34">IF(AF34="DNF","DNF",IF(AF34&gt;0,AF$46/AF34*100,""))</f>
        <v>78.382992969534655</v>
      </c>
      <c r="AH34" s="112">
        <v>3.0848379629629633E-3</v>
      </c>
      <c r="AI34" s="38">
        <f t="shared" ref="AI34:AI41" si="35">IF(AH34="DNF","DNF",IF(AH34&gt;0,AH$46/AH34*100,""))</f>
        <v>43.263422504033315</v>
      </c>
      <c r="AJ34" s="134">
        <v>1.9689814814814817E-3</v>
      </c>
      <c r="AK34" s="38">
        <f t="shared" ref="AK34:AK41" si="36">IF(AJ34="DNF","DNF",IF(AJ34&gt;0,AJ$46/AJ34*100,""))</f>
        <v>32.97084411003997</v>
      </c>
      <c r="AL34" s="112">
        <v>3.8427083333333334E-3</v>
      </c>
      <c r="AM34" s="38">
        <f t="shared" ref="AM34:AM41" si="37">IF(AL34="DNF","DNF",IF(AL34&gt;0,AL$46/AL34*100,""))</f>
        <v>78.612089997289232</v>
      </c>
      <c r="AN34" s="18"/>
      <c r="AO34" s="88" t="str">
        <f t="shared" ref="AO34:AO40" si="38">A34</f>
        <v>Cobleskill</v>
      </c>
      <c r="AP34" s="26">
        <f t="shared" ref="AP34:AP39" si="39">SUM(C34,E34,G34,I34,K34,M34)+SUM(O34,Q34,S34,U34,W34,Y34,AA34,AC34,AE34,AG34,AI34,AK34,AM34)</f>
        <v>1062.5240136402804</v>
      </c>
      <c r="AQ34" s="89">
        <f>RANK(AP34,AP34:AP41,0)</f>
        <v>7</v>
      </c>
      <c r="AR34" s="9"/>
      <c r="AS34" s="9"/>
    </row>
    <row r="35" spans="1:50" s="52" customFormat="1" ht="12" customHeight="1" x14ac:dyDescent="0.2">
      <c r="A35" s="123" t="s">
        <v>35</v>
      </c>
      <c r="B35" s="111">
        <v>4.0509259259259257E-3</v>
      </c>
      <c r="C35" s="30">
        <f t="shared" si="20"/>
        <v>91.728571428571442</v>
      </c>
      <c r="D35" s="111">
        <v>5.208333333333333E-3</v>
      </c>
      <c r="E35" s="30">
        <f t="shared" si="21"/>
        <v>84.666666666666671</v>
      </c>
      <c r="F35" s="111">
        <v>3.3888888888888888E-3</v>
      </c>
      <c r="G35" s="30">
        <f t="shared" si="22"/>
        <v>84.357923497267763</v>
      </c>
      <c r="H35" s="159">
        <v>1.6550925925925926E-3</v>
      </c>
      <c r="I35" s="30">
        <f t="shared" si="23"/>
        <v>83.91608391608392</v>
      </c>
      <c r="J35" s="160">
        <v>0.16458333333333333</v>
      </c>
      <c r="K35" s="30">
        <f t="shared" si="24"/>
        <v>100</v>
      </c>
      <c r="L35" s="159">
        <v>1.0129629629629629E-2</v>
      </c>
      <c r="M35" s="30">
        <f t="shared" si="25"/>
        <v>59.643510054844604</v>
      </c>
      <c r="N35" s="118">
        <v>9</v>
      </c>
      <c r="O35" s="30">
        <f t="shared" si="26"/>
        <v>42.857142857142854</v>
      </c>
      <c r="P35" s="159">
        <v>3.9351851851851852E-4</v>
      </c>
      <c r="Q35" s="30">
        <f t="shared" si="27"/>
        <v>73.529411764705884</v>
      </c>
      <c r="R35" s="159">
        <v>8.7627314814814816E-4</v>
      </c>
      <c r="S35" s="30">
        <f t="shared" si="28"/>
        <v>100</v>
      </c>
      <c r="T35" s="159">
        <v>2.2199074074074074E-3</v>
      </c>
      <c r="U35" s="30">
        <f t="shared" si="29"/>
        <v>46.913451511991653</v>
      </c>
      <c r="V35" s="154">
        <f>Birling!F26</f>
        <v>5.3250000000000002</v>
      </c>
      <c r="W35" s="30">
        <f>Birling!G26</f>
        <v>90</v>
      </c>
      <c r="X35" s="137">
        <v>1.0526620370370371E-3</v>
      </c>
      <c r="Y35" s="30">
        <f t="shared" si="30"/>
        <v>89.950522264980748</v>
      </c>
      <c r="Z35" s="118">
        <v>30</v>
      </c>
      <c r="AA35" s="30">
        <f t="shared" si="31"/>
        <v>100</v>
      </c>
      <c r="AB35" s="111">
        <v>5.3009259259259253E-4</v>
      </c>
      <c r="AC35" s="30">
        <f t="shared" si="32"/>
        <v>87.008733624454152</v>
      </c>
      <c r="AD35" s="111">
        <v>1.1180555555555555E-3</v>
      </c>
      <c r="AE35" s="30">
        <f t="shared" si="33"/>
        <v>85.714285714285708</v>
      </c>
      <c r="AF35" s="111">
        <v>2.7951388888888891E-3</v>
      </c>
      <c r="AG35" s="30">
        <f t="shared" si="34"/>
        <v>96.948240165631461</v>
      </c>
      <c r="AH35" s="111">
        <v>2.1375000000000001E-3</v>
      </c>
      <c r="AI35" s="30">
        <f t="shared" si="35"/>
        <v>62.437730127788605</v>
      </c>
      <c r="AJ35" s="159">
        <v>6.6782407407407404E-4</v>
      </c>
      <c r="AK35" s="30">
        <f t="shared" si="36"/>
        <v>97.209705372617009</v>
      </c>
      <c r="AL35" s="111">
        <v>3.2986111111111111E-3</v>
      </c>
      <c r="AM35" s="30">
        <f t="shared" si="37"/>
        <v>91.578947368421055</v>
      </c>
      <c r="AN35" s="36"/>
      <c r="AO35" s="90" t="str">
        <f t="shared" si="38"/>
        <v>Colby</v>
      </c>
      <c r="AP35" s="33">
        <f t="shared" si="39"/>
        <v>1568.4609263354537</v>
      </c>
      <c r="AQ35" s="91">
        <f>RANK(AP35,AP34:AP41,0)</f>
        <v>2</v>
      </c>
      <c r="AR35" s="62"/>
      <c r="AS35" s="62"/>
    </row>
    <row r="36" spans="1:50" s="74" customFormat="1" ht="12" customHeight="1" x14ac:dyDescent="0.2">
      <c r="A36" s="122" t="s">
        <v>37</v>
      </c>
      <c r="B36" s="112">
        <v>5.185185185185185E-3</v>
      </c>
      <c r="C36" s="38">
        <f t="shared" si="20"/>
        <v>71.662946428571431</v>
      </c>
      <c r="D36" s="112">
        <v>4.409722222222222E-3</v>
      </c>
      <c r="E36" s="38">
        <f t="shared" si="21"/>
        <v>100</v>
      </c>
      <c r="F36" s="112">
        <v>3.6631944444444446E-3</v>
      </c>
      <c r="G36" s="38">
        <f t="shared" si="22"/>
        <v>78.04107424960506</v>
      </c>
      <c r="H36" s="134">
        <v>2.1180555555555553E-3</v>
      </c>
      <c r="I36" s="38">
        <f t="shared" si="23"/>
        <v>65.573770491803288</v>
      </c>
      <c r="J36" s="135">
        <v>0.39027777777777778</v>
      </c>
      <c r="K36" s="38">
        <f t="shared" si="24"/>
        <v>42.170818505338076</v>
      </c>
      <c r="L36" s="134">
        <v>6.0648148148148145E-3</v>
      </c>
      <c r="M36" s="38">
        <f t="shared" si="25"/>
        <v>99.618320610687022</v>
      </c>
      <c r="N36" s="119">
        <v>8</v>
      </c>
      <c r="O36" s="38">
        <f t="shared" si="26"/>
        <v>38.095238095238095</v>
      </c>
      <c r="P36" s="134">
        <v>3.4074074074074079E-4</v>
      </c>
      <c r="Q36" s="38">
        <f t="shared" si="27"/>
        <v>84.918478260869563</v>
      </c>
      <c r="R36" s="134">
        <v>1.1903935185185186E-3</v>
      </c>
      <c r="S36" s="38">
        <f t="shared" si="28"/>
        <v>73.612056392805044</v>
      </c>
      <c r="T36" s="134">
        <v>2.6753472222222226E-3</v>
      </c>
      <c r="U36" s="38">
        <f t="shared" si="29"/>
        <v>38.92710361237291</v>
      </c>
      <c r="V36" s="153">
        <f>Birling!F27</f>
        <v>5.55</v>
      </c>
      <c r="W36" s="38">
        <f>Birling!G27</f>
        <v>80</v>
      </c>
      <c r="X36" s="138">
        <v>1.3657407407407409E-3</v>
      </c>
      <c r="Y36" s="38">
        <f t="shared" si="30"/>
        <v>69.330508474576263</v>
      </c>
      <c r="Z36" s="119">
        <v>30</v>
      </c>
      <c r="AA36" s="38">
        <f t="shared" si="31"/>
        <v>100</v>
      </c>
      <c r="AB36" s="112">
        <v>1.6435185185185183E-3</v>
      </c>
      <c r="AC36" s="38">
        <f t="shared" si="32"/>
        <v>28.063380281690144</v>
      </c>
      <c r="AD36" s="112">
        <v>4.4988425925925925E-3</v>
      </c>
      <c r="AE36" s="38">
        <f t="shared" si="33"/>
        <v>21.301775147928996</v>
      </c>
      <c r="AF36" s="112">
        <v>3.3912037037037036E-3</v>
      </c>
      <c r="AG36" s="38">
        <f t="shared" si="34"/>
        <v>79.907849829351534</v>
      </c>
      <c r="AH36" s="112">
        <v>4.0107638888888892E-3</v>
      </c>
      <c r="AI36" s="38">
        <f t="shared" si="35"/>
        <v>33.275618272588233</v>
      </c>
      <c r="AJ36" s="134">
        <v>1.3332175925925924E-3</v>
      </c>
      <c r="AK36" s="38">
        <f t="shared" si="36"/>
        <v>48.693462974216523</v>
      </c>
      <c r="AL36" s="112">
        <v>3.2951388888888891E-3</v>
      </c>
      <c r="AM36" s="38">
        <f t="shared" si="37"/>
        <v>91.675447839831392</v>
      </c>
      <c r="AN36" s="18"/>
      <c r="AO36" s="88" t="str">
        <f t="shared" si="38"/>
        <v>Dartmouth</v>
      </c>
      <c r="AP36" s="40">
        <f t="shared" si="39"/>
        <v>1244.8678494674734</v>
      </c>
      <c r="AQ36" s="89">
        <f>RANK(AP36,AP34:AP41,0)</f>
        <v>5</v>
      </c>
      <c r="AR36" s="65"/>
      <c r="AS36" s="65"/>
      <c r="AT36" s="66"/>
      <c r="AU36" s="66"/>
      <c r="AV36" s="66"/>
      <c r="AW36" s="66"/>
      <c r="AX36" s="66"/>
    </row>
    <row r="37" spans="1:50" s="36" customFormat="1" ht="12" customHeight="1" x14ac:dyDescent="0.2">
      <c r="A37" s="123" t="s">
        <v>39</v>
      </c>
      <c r="B37" s="111">
        <v>3.7158564814814814E-3</v>
      </c>
      <c r="C37" s="30">
        <f t="shared" si="20"/>
        <v>100</v>
      </c>
      <c r="D37" s="111">
        <v>4.5341435185185181E-3</v>
      </c>
      <c r="E37" s="30">
        <f t="shared" si="21"/>
        <v>97.255902999361837</v>
      </c>
      <c r="F37" s="111">
        <v>3.0092592592592588E-3</v>
      </c>
      <c r="G37" s="30">
        <f t="shared" si="22"/>
        <v>95.000000000000014</v>
      </c>
      <c r="H37" s="159">
        <v>1.3888888888888889E-3</v>
      </c>
      <c r="I37" s="30">
        <f t="shared" si="23"/>
        <v>100</v>
      </c>
      <c r="J37" s="160">
        <v>0.36388888888888887</v>
      </c>
      <c r="K37" s="30">
        <f t="shared" si="24"/>
        <v>45.229007633587784</v>
      </c>
      <c r="L37" s="159">
        <v>7.3067129629629628E-3</v>
      </c>
      <c r="M37" s="30">
        <f t="shared" si="25"/>
        <v>82.686519879613499</v>
      </c>
      <c r="N37" s="118">
        <v>13</v>
      </c>
      <c r="O37" s="30">
        <f t="shared" si="26"/>
        <v>61.904761904761905</v>
      </c>
      <c r="P37" s="159">
        <v>3.586805555555555E-4</v>
      </c>
      <c r="Q37" s="30">
        <f t="shared" si="27"/>
        <v>80.671184252984858</v>
      </c>
      <c r="R37" s="159">
        <v>1.7313657407407408E-3</v>
      </c>
      <c r="S37" s="30">
        <f t="shared" si="28"/>
        <v>50.61167190320208</v>
      </c>
      <c r="T37" s="159">
        <v>1.6951388888888886E-3</v>
      </c>
      <c r="U37" s="30">
        <f t="shared" si="29"/>
        <v>61.436569711866731</v>
      </c>
      <c r="V37" s="154">
        <f>Birling!F28</f>
        <v>5.9</v>
      </c>
      <c r="W37" s="30">
        <f>Birling!G28</f>
        <v>85</v>
      </c>
      <c r="X37" s="137">
        <v>9.4687499999999991E-4</v>
      </c>
      <c r="Y37" s="30">
        <f t="shared" si="30"/>
        <v>100</v>
      </c>
      <c r="Z37" s="118">
        <v>30</v>
      </c>
      <c r="AA37" s="30">
        <f t="shared" si="31"/>
        <v>100</v>
      </c>
      <c r="AB37" s="111">
        <v>5.0787037037037044E-4</v>
      </c>
      <c r="AC37" s="30">
        <f t="shared" si="32"/>
        <v>90.815861440291684</v>
      </c>
      <c r="AD37" s="111">
        <v>1.2766203703703705E-3</v>
      </c>
      <c r="AE37" s="30">
        <f t="shared" si="33"/>
        <v>75.067996373526739</v>
      </c>
      <c r="AF37" s="111">
        <v>3.8541666666666668E-3</v>
      </c>
      <c r="AG37" s="30">
        <f t="shared" si="34"/>
        <v>70.309309309309313</v>
      </c>
      <c r="AH37" s="111">
        <v>2.5914351851851849E-3</v>
      </c>
      <c r="AI37" s="30">
        <f t="shared" si="35"/>
        <v>51.500669941938369</v>
      </c>
      <c r="AJ37" s="159">
        <v>6.491898148148149E-4</v>
      </c>
      <c r="AK37" s="30">
        <f t="shared" si="36"/>
        <v>100</v>
      </c>
      <c r="AL37" s="111">
        <v>3.0208333333333333E-3</v>
      </c>
      <c r="AM37" s="30">
        <f t="shared" si="37"/>
        <v>100</v>
      </c>
      <c r="AO37" s="90" t="str">
        <f t="shared" si="38"/>
        <v>Paul Smiths</v>
      </c>
      <c r="AP37" s="33">
        <f t="shared" si="39"/>
        <v>1547.4894553504448</v>
      </c>
      <c r="AQ37" s="91">
        <f>RANK(AP37,AP34:AP41,0)</f>
        <v>3</v>
      </c>
      <c r="AR37" s="35"/>
      <c r="AS37" s="35"/>
    </row>
    <row r="38" spans="1:50" s="36" customFormat="1" ht="12" customHeight="1" x14ac:dyDescent="0.2">
      <c r="A38" s="122" t="s">
        <v>41</v>
      </c>
      <c r="B38" s="112">
        <v>4.8148148148148152E-3</v>
      </c>
      <c r="C38" s="38">
        <f t="shared" si="20"/>
        <v>77.175480769230759</v>
      </c>
      <c r="D38" s="112">
        <v>5.6106481481481485E-3</v>
      </c>
      <c r="E38" s="38">
        <f t="shared" si="21"/>
        <v>78.595593695849487</v>
      </c>
      <c r="F38" s="112">
        <v>2.8587962962962963E-3</v>
      </c>
      <c r="G38" s="38">
        <f t="shared" si="22"/>
        <v>100</v>
      </c>
      <c r="H38" s="134">
        <v>1.5740740740740741E-3</v>
      </c>
      <c r="I38" s="38">
        <f t="shared" si="23"/>
        <v>88.235294117647058</v>
      </c>
      <c r="J38" s="135">
        <v>0.19583333333333333</v>
      </c>
      <c r="K38" s="38">
        <f t="shared" si="24"/>
        <v>84.042553191489361</v>
      </c>
      <c r="L38" s="134">
        <v>6.0416666666666665E-3</v>
      </c>
      <c r="M38" s="38">
        <f t="shared" si="25"/>
        <v>100</v>
      </c>
      <c r="N38" s="119">
        <v>12</v>
      </c>
      <c r="O38" s="38">
        <f t="shared" si="26"/>
        <v>57.142857142857139</v>
      </c>
      <c r="P38" s="134">
        <v>4.6990740740740738E-4</v>
      </c>
      <c r="Q38" s="38">
        <f t="shared" si="27"/>
        <v>61.576354679802968</v>
      </c>
      <c r="R38" s="134">
        <v>2.1719907407407408E-3</v>
      </c>
      <c r="S38" s="38">
        <f t="shared" si="28"/>
        <v>40.344239582223167</v>
      </c>
      <c r="T38" s="134">
        <v>1.0414351851851852E-3</v>
      </c>
      <c r="U38" s="38">
        <f t="shared" si="29"/>
        <v>100</v>
      </c>
      <c r="V38" s="153">
        <f>Birling!F29</f>
        <v>2.0333333333333332</v>
      </c>
      <c r="W38" s="38">
        <f>Birling!G29</f>
        <v>29.30930930930931</v>
      </c>
      <c r="X38" s="138">
        <v>1.2962962962962963E-3</v>
      </c>
      <c r="Y38" s="38">
        <f t="shared" si="30"/>
        <v>73.044642857142847</v>
      </c>
      <c r="Z38" s="119">
        <v>30</v>
      </c>
      <c r="AA38" s="38">
        <f t="shared" si="31"/>
        <v>100</v>
      </c>
      <c r="AB38" s="112">
        <v>4.6122685185185183E-4</v>
      </c>
      <c r="AC38" s="38">
        <f t="shared" si="32"/>
        <v>100</v>
      </c>
      <c r="AD38" s="112">
        <v>9.5833333333333328E-4</v>
      </c>
      <c r="AE38" s="38">
        <f t="shared" si="33"/>
        <v>100</v>
      </c>
      <c r="AF38" s="112">
        <v>2.7098379629629629E-3</v>
      </c>
      <c r="AG38" s="38">
        <f t="shared" si="34"/>
        <v>100</v>
      </c>
      <c r="AH38" s="112">
        <v>1.3346064814814815E-3</v>
      </c>
      <c r="AI38" s="38">
        <f t="shared" si="35"/>
        <v>100</v>
      </c>
      <c r="AJ38" s="134">
        <v>7.5057870370370372E-4</v>
      </c>
      <c r="AK38" s="38">
        <f t="shared" si="36"/>
        <v>86.491904394757142</v>
      </c>
      <c r="AL38" s="112">
        <v>3.1199074074074076E-3</v>
      </c>
      <c r="AM38" s="38">
        <f t="shared" si="37"/>
        <v>96.824454666864511</v>
      </c>
      <c r="AN38" s="18"/>
      <c r="AO38" s="88" t="str">
        <f t="shared" si="38"/>
        <v>SUNY ESF</v>
      </c>
      <c r="AP38" s="40">
        <f t="shared" si="39"/>
        <v>1572.7826844071737</v>
      </c>
      <c r="AQ38" s="96">
        <f>RANK(AP38,AP34:AP41,0)</f>
        <v>1</v>
      </c>
      <c r="AR38" s="35"/>
      <c r="AS38" s="35"/>
    </row>
    <row r="39" spans="1:50" s="36" customFormat="1" ht="12" customHeight="1" x14ac:dyDescent="0.2">
      <c r="A39" s="123" t="s">
        <v>43</v>
      </c>
      <c r="B39" s="111">
        <v>7.1788194444444451E-3</v>
      </c>
      <c r="C39" s="30">
        <f t="shared" si="20"/>
        <v>51.761386537686413</v>
      </c>
      <c r="D39" s="111">
        <v>6.2754629629629627E-3</v>
      </c>
      <c r="E39" s="30">
        <f t="shared" si="21"/>
        <v>70.269273330874213</v>
      </c>
      <c r="F39" s="111">
        <v>3.1122685185185181E-3</v>
      </c>
      <c r="G39" s="30">
        <f t="shared" si="22"/>
        <v>91.855708441799948</v>
      </c>
      <c r="H39" s="159">
        <v>2.3379629629629631E-3</v>
      </c>
      <c r="I39" s="30">
        <f t="shared" si="23"/>
        <v>59.405940594059402</v>
      </c>
      <c r="J39" s="160">
        <v>0.34722222222222227</v>
      </c>
      <c r="K39" s="30">
        <f t="shared" si="24"/>
        <v>47.399999999999991</v>
      </c>
      <c r="L39" s="159">
        <v>9.1238425925925931E-3</v>
      </c>
      <c r="M39" s="30">
        <f t="shared" si="25"/>
        <v>66.218444754535071</v>
      </c>
      <c r="N39" s="118">
        <v>0</v>
      </c>
      <c r="O39" s="30">
        <f t="shared" si="26"/>
        <v>0</v>
      </c>
      <c r="P39" s="159">
        <v>2.8935185185185189E-4</v>
      </c>
      <c r="Q39" s="30">
        <f t="shared" si="27"/>
        <v>100</v>
      </c>
      <c r="R39" s="159">
        <v>2.2936342592592596E-3</v>
      </c>
      <c r="S39" s="30">
        <f t="shared" si="28"/>
        <v>38.204571832265223</v>
      </c>
      <c r="T39" s="159">
        <v>1.8894675925925925E-3</v>
      </c>
      <c r="U39" s="30">
        <f t="shared" si="29"/>
        <v>55.117917304747323</v>
      </c>
      <c r="V39" s="154">
        <f>Birling!F30</f>
        <v>3.7999999999999994</v>
      </c>
      <c r="W39" s="30">
        <f>Birling!G30</f>
        <v>54.77477477477477</v>
      </c>
      <c r="X39" s="137">
        <v>9.7534722222222218E-4</v>
      </c>
      <c r="Y39" s="30">
        <f t="shared" si="30"/>
        <v>97.080811676753285</v>
      </c>
      <c r="Z39" s="118">
        <v>10</v>
      </c>
      <c r="AA39" s="30">
        <f t="shared" si="31"/>
        <v>33.333333333333329</v>
      </c>
      <c r="AB39" s="111">
        <v>7.6157407407407413E-4</v>
      </c>
      <c r="AC39" s="30">
        <f t="shared" si="32"/>
        <v>60.562310030395125</v>
      </c>
      <c r="AD39" s="111">
        <v>1.3590277777777778E-3</v>
      </c>
      <c r="AE39" s="30">
        <f t="shared" si="33"/>
        <v>70.516096065406231</v>
      </c>
      <c r="AF39" s="111">
        <v>3.9157407407407405E-3</v>
      </c>
      <c r="AG39" s="30">
        <f t="shared" si="34"/>
        <v>69.203712461574838</v>
      </c>
      <c r="AH39" s="111">
        <v>2.9734953703703698E-3</v>
      </c>
      <c r="AI39" s="30">
        <f t="shared" si="35"/>
        <v>44.883422210112499</v>
      </c>
      <c r="AJ39" s="159">
        <v>8.576388888888888E-4</v>
      </c>
      <c r="AK39" s="30">
        <f t="shared" si="36"/>
        <v>75.695006747638345</v>
      </c>
      <c r="AL39" s="111">
        <v>3.3680555555555551E-3</v>
      </c>
      <c r="AM39" s="30">
        <f t="shared" si="37"/>
        <v>89.690721649484544</v>
      </c>
      <c r="AO39" s="90" t="str">
        <f t="shared" si="38"/>
        <v>UNH</v>
      </c>
      <c r="AP39" s="33">
        <f t="shared" si="39"/>
        <v>1175.9734317454404</v>
      </c>
      <c r="AQ39" s="91">
        <f>RANK(AP39,AP34:AP41,0)</f>
        <v>6</v>
      </c>
      <c r="AR39" s="35"/>
      <c r="AS39" s="35"/>
    </row>
    <row r="40" spans="1:50" s="36" customFormat="1" ht="12" customHeight="1" x14ac:dyDescent="0.2">
      <c r="A40" s="122" t="s">
        <v>44</v>
      </c>
      <c r="B40" s="112">
        <v>5.4976851851851853E-3</v>
      </c>
      <c r="C40" s="38">
        <f t="shared" si="20"/>
        <v>67.589473684210517</v>
      </c>
      <c r="D40" s="112">
        <v>4.6218750000000001E-3</v>
      </c>
      <c r="E40" s="38">
        <f t="shared" si="21"/>
        <v>95.409811434152203</v>
      </c>
      <c r="F40" s="112">
        <v>4.1893518518518521E-3</v>
      </c>
      <c r="G40" s="38">
        <f t="shared" si="22"/>
        <v>68.239584484473411</v>
      </c>
      <c r="H40" s="134">
        <v>1.8634259259259261E-3</v>
      </c>
      <c r="I40" s="38">
        <f t="shared" si="23"/>
        <v>74.534161490683232</v>
      </c>
      <c r="J40" s="135">
        <v>0.24305555555555555</v>
      </c>
      <c r="K40" s="38">
        <f t="shared" si="24"/>
        <v>67.714285714285722</v>
      </c>
      <c r="L40" s="134">
        <v>8.1365740740740738E-3</v>
      </c>
      <c r="M40" s="38">
        <f t="shared" si="25"/>
        <v>74.253200568990039</v>
      </c>
      <c r="N40" s="119">
        <v>21</v>
      </c>
      <c r="O40" s="38">
        <f t="shared" si="26"/>
        <v>100</v>
      </c>
      <c r="P40" s="134">
        <v>4.7453703703703704E-4</v>
      </c>
      <c r="Q40" s="38">
        <f t="shared" si="27"/>
        <v>60.975609756097569</v>
      </c>
      <c r="R40" s="134">
        <v>1.2739583333333333E-3</v>
      </c>
      <c r="S40" s="38">
        <f t="shared" si="28"/>
        <v>68.783501408194795</v>
      </c>
      <c r="T40" s="134">
        <v>1.4442129629629631E-3</v>
      </c>
      <c r="U40" s="38">
        <f t="shared" si="29"/>
        <v>72.110915210770955</v>
      </c>
      <c r="V40" s="153">
        <f>Birling!F31</f>
        <v>3.9666666666666663</v>
      </c>
      <c r="W40" s="38">
        <f>Birling!G31</f>
        <v>100</v>
      </c>
      <c r="X40" s="138">
        <v>1.3063657407407408E-3</v>
      </c>
      <c r="Y40" s="38">
        <f t="shared" si="30"/>
        <v>72.481616018428269</v>
      </c>
      <c r="Z40" s="119">
        <v>10</v>
      </c>
      <c r="AA40" s="38">
        <f t="shared" si="31"/>
        <v>33.333333333333329</v>
      </c>
      <c r="AB40" s="112">
        <v>7.0150462962962961E-4</v>
      </c>
      <c r="AC40" s="38">
        <f t="shared" si="32"/>
        <v>65.748226365286257</v>
      </c>
      <c r="AD40" s="112">
        <v>1.6770833333333334E-3</v>
      </c>
      <c r="AE40" s="38">
        <f t="shared" si="33"/>
        <v>57.142857142857139</v>
      </c>
      <c r="AF40" s="112">
        <v>4.5949074074074078E-3</v>
      </c>
      <c r="AG40" s="38">
        <f t="shared" si="34"/>
        <v>58.974811083123427</v>
      </c>
      <c r="AH40" s="112">
        <v>1.4106481481481481E-3</v>
      </c>
      <c r="AI40" s="38">
        <f t="shared" si="35"/>
        <v>94.609451919921241</v>
      </c>
      <c r="AJ40" s="134">
        <v>9.5879629629629624E-4</v>
      </c>
      <c r="AK40" s="38">
        <f t="shared" si="36"/>
        <v>67.708836310960891</v>
      </c>
      <c r="AL40" s="112">
        <v>3.645833333333333E-3</v>
      </c>
      <c r="AM40" s="38">
        <f t="shared" si="37"/>
        <v>82.857142857142861</v>
      </c>
      <c r="AN40" s="18"/>
      <c r="AO40" s="88" t="str">
        <f t="shared" si="38"/>
        <v>Unity</v>
      </c>
      <c r="AP40" s="40">
        <f>SUM(C40,E40,G40,I40,K40,M40)+SUM(O40,Q40,S40,U40,W40,Y40,AA40,AC40,AE40,AG40,AI40,AK40,AM40)</f>
        <v>1382.4668187829118</v>
      </c>
      <c r="AQ40" s="89">
        <f>RANK(AP40,AP34:AP41,0)</f>
        <v>4</v>
      </c>
      <c r="AR40" s="35"/>
      <c r="AS40" s="35"/>
    </row>
    <row r="41" spans="1:50" s="36" customFormat="1" ht="12" customHeight="1" x14ac:dyDescent="0.15">
      <c r="A41" s="130"/>
      <c r="B41" s="111"/>
      <c r="C41" s="30" t="str">
        <f t="shared" si="20"/>
        <v/>
      </c>
      <c r="D41" s="111"/>
      <c r="E41" s="30" t="str">
        <f t="shared" si="21"/>
        <v/>
      </c>
      <c r="F41" s="111"/>
      <c r="G41" s="30" t="str">
        <f t="shared" si="22"/>
        <v/>
      </c>
      <c r="H41" s="111"/>
      <c r="I41" s="30" t="str">
        <f t="shared" si="23"/>
        <v/>
      </c>
      <c r="J41" s="111"/>
      <c r="K41" s="30" t="str">
        <f t="shared" si="24"/>
        <v/>
      </c>
      <c r="L41" s="126"/>
      <c r="M41" s="30" t="str">
        <f t="shared" si="25"/>
        <v/>
      </c>
      <c r="N41" s="118"/>
      <c r="O41" s="30" t="str">
        <f t="shared" si="26"/>
        <v/>
      </c>
      <c r="P41" s="111"/>
      <c r="Q41" s="30" t="str">
        <f t="shared" si="27"/>
        <v/>
      </c>
      <c r="R41" s="111"/>
      <c r="S41" s="30" t="str">
        <f t="shared" si="28"/>
        <v/>
      </c>
      <c r="T41" s="111"/>
      <c r="U41" s="30" t="str">
        <f t="shared" si="29"/>
        <v/>
      </c>
      <c r="V41" s="154"/>
      <c r="W41" s="30" t="str">
        <f>IF(V41="DNF","DNF",IF(V41&gt;0,V$46/V41*100,""))</f>
        <v/>
      </c>
      <c r="X41" s="137"/>
      <c r="Y41" s="30" t="str">
        <f t="shared" si="30"/>
        <v/>
      </c>
      <c r="Z41" s="118"/>
      <c r="AA41" s="30" t="str">
        <f t="shared" si="31"/>
        <v/>
      </c>
      <c r="AB41" s="111"/>
      <c r="AC41" s="30" t="str">
        <f t="shared" si="32"/>
        <v/>
      </c>
      <c r="AD41" s="111"/>
      <c r="AE41" s="30" t="str">
        <f t="shared" si="33"/>
        <v/>
      </c>
      <c r="AF41" s="111"/>
      <c r="AG41" s="30" t="str">
        <f t="shared" si="34"/>
        <v/>
      </c>
      <c r="AH41" s="111"/>
      <c r="AI41" s="30" t="str">
        <f t="shared" si="35"/>
        <v/>
      </c>
      <c r="AJ41" s="111"/>
      <c r="AK41" s="30" t="str">
        <f t="shared" si="36"/>
        <v/>
      </c>
      <c r="AL41" s="111"/>
      <c r="AM41" s="30" t="str">
        <f t="shared" si="37"/>
        <v/>
      </c>
      <c r="AO41" s="90"/>
      <c r="AP41" s="33"/>
      <c r="AQ41" s="91"/>
      <c r="AR41" s="35"/>
      <c r="AS41" s="35"/>
    </row>
    <row r="42" spans="1:50" s="36" customFormat="1" ht="12" customHeight="1" x14ac:dyDescent="0.15">
      <c r="A42" s="172"/>
      <c r="B42" s="173"/>
      <c r="C42" s="14"/>
      <c r="D42" s="173"/>
      <c r="E42" s="14"/>
      <c r="F42" s="173"/>
      <c r="G42" s="14"/>
      <c r="H42" s="173"/>
      <c r="I42" s="14"/>
      <c r="J42" s="173"/>
      <c r="K42" s="14"/>
      <c r="L42" s="173"/>
      <c r="M42" s="14"/>
      <c r="N42" s="173"/>
      <c r="O42" s="14"/>
      <c r="P42" s="174"/>
      <c r="Q42" s="14"/>
      <c r="R42" s="173"/>
      <c r="S42" s="14"/>
      <c r="T42" s="174"/>
      <c r="U42" s="14"/>
      <c r="V42" s="175"/>
      <c r="W42" s="14"/>
      <c r="X42" s="176"/>
      <c r="Y42" s="14"/>
      <c r="Z42" s="177"/>
      <c r="AA42" s="14"/>
      <c r="AB42" s="174"/>
      <c r="AC42" s="14"/>
      <c r="AD42" s="174"/>
      <c r="AE42" s="14"/>
      <c r="AF42" s="174"/>
      <c r="AG42" s="14"/>
      <c r="AH42" s="131"/>
      <c r="AI42" s="14"/>
      <c r="AJ42" s="174"/>
      <c r="AK42" s="14"/>
      <c r="AL42" s="178"/>
      <c r="AM42" s="14"/>
      <c r="AN42" s="18"/>
      <c r="AO42" s="102"/>
      <c r="AP42" s="103"/>
      <c r="AQ42" s="104"/>
      <c r="AR42" s="35"/>
      <c r="AS42" s="35"/>
    </row>
    <row r="43" spans="1:50" s="76" customFormat="1" ht="12" customHeight="1" x14ac:dyDescent="0.2">
      <c r="A43" s="187" t="s">
        <v>51</v>
      </c>
      <c r="B43" s="184">
        <v>4.5844907407407405E-3</v>
      </c>
      <c r="C43" s="181">
        <f>IF(B43="DNF","DNF",IF(B43&gt;0,B$46/B43*100,""))</f>
        <v>81.052764453420849</v>
      </c>
      <c r="D43" s="184">
        <v>3.8371527777777779E-3</v>
      </c>
      <c r="E43" s="181">
        <f>IF(D43="DNF","DNF",IF(D43&gt;0,D$46/D43*100,""))</f>
        <v>114.92172654058454</v>
      </c>
      <c r="F43" s="184">
        <v>2.5347222222222221E-3</v>
      </c>
      <c r="G43" s="181">
        <f>IF(F43="DNF","DNF",IF(F43&gt;0,F$46/F43*100,""))</f>
        <v>112.78538812785388</v>
      </c>
      <c r="H43" s="186">
        <v>2.2685185185185182E-3</v>
      </c>
      <c r="I43" s="181">
        <f>IF(H43="DNF","DNF",IF(H43&gt;0,H$46/H43*100,""))</f>
        <v>61.22448979591838</v>
      </c>
      <c r="J43" s="188">
        <v>0.40277777777777773</v>
      </c>
      <c r="K43" s="181">
        <f>IF(J43="DNF","DNF",IF(J43&gt;0,J$46/J43*100,""))</f>
        <v>40.862068965517246</v>
      </c>
      <c r="L43" s="186">
        <v>5.604166666666667E-3</v>
      </c>
      <c r="M43" s="181">
        <f>IF(L43="DNF","DNF",IF(L43&gt;0,L$46/L43*100,""))</f>
        <v>107.80669144981412</v>
      </c>
      <c r="N43" s="183">
        <v>6</v>
      </c>
      <c r="O43" s="181">
        <f>IF(N43="DNF","DNF",IF(N43&lt;&gt;"",N43/N$46*100,""))</f>
        <v>28.571428571428569</v>
      </c>
      <c r="P43" s="186">
        <v>1.0113425925925925E-3</v>
      </c>
      <c r="Q43" s="181">
        <f>IF(P43="DNF","DNF",IF(P43&gt;0,P$46/P43*100,""))</f>
        <v>28.610666056305796</v>
      </c>
      <c r="R43" s="186">
        <v>1.1429398148148149E-3</v>
      </c>
      <c r="S43" s="181">
        <f>IF(R43="DNF","DNF",IF(R43&gt;0,R$46/R43*100,""))</f>
        <v>76.668354430379736</v>
      </c>
      <c r="T43" s="180">
        <v>2.5486111111111113E-3</v>
      </c>
      <c r="U43" s="181">
        <f>IF(T43="DNF","DNF",IF(T43&gt;0,T$46/T43*100,""))</f>
        <v>40.862851952770207</v>
      </c>
      <c r="V43" s="163">
        <f>Birling!F34</f>
        <v>6.65</v>
      </c>
      <c r="W43" s="181">
        <f>Birling!G34</f>
        <v>95.855855855855879</v>
      </c>
      <c r="X43" s="182">
        <v>1.5260416666666666E-3</v>
      </c>
      <c r="Y43" s="181">
        <f>IF(X43="DNF","DNF",IF(X43&gt;0,X$46/X43*100,""))</f>
        <v>62.047781569965863</v>
      </c>
      <c r="Z43" s="183">
        <v>30</v>
      </c>
      <c r="AA43" s="181">
        <f>IF(Z43="DNF","DNF",IF(Z43&lt;&gt;"",Z43/Z$46*100,""))</f>
        <v>100</v>
      </c>
      <c r="AB43" s="184">
        <v>1.0597222222222221E-3</v>
      </c>
      <c r="AC43" s="181">
        <f>IF(AB43="DNF","DNF",IF(AB43&gt;0,AB$46/AB43*100,""))</f>
        <v>43.52337265181302</v>
      </c>
      <c r="AD43" s="184">
        <v>4.2476851851851851E-3</v>
      </c>
      <c r="AE43" s="181">
        <f>IF(AD43="DNF","DNF",IF(AD43&gt;0,AD$46/AD43*100,""))</f>
        <v>22.561307901907355</v>
      </c>
      <c r="AF43" s="184">
        <v>3.1250000000000002E-3</v>
      </c>
      <c r="AG43" s="181">
        <f>IF(AF43="DNF","DNF",IF(AF43&gt;0,AF$46/AF43*100,""))</f>
        <v>86.714814814814815</v>
      </c>
      <c r="AH43" s="185">
        <v>1.3570601851851851E-3</v>
      </c>
      <c r="AI43" s="181">
        <f>IF(AH43="DNF","DNF",IF(AH43&gt;0,AH$46/AH43*100,""))</f>
        <v>98.345415778251606</v>
      </c>
      <c r="AJ43" s="186">
        <v>1.5708333333333332E-3</v>
      </c>
      <c r="AK43" s="181">
        <f>IF(AJ43="DNF","DNF",IF(AJ43&gt;0,AJ$46/AJ43*100,""))</f>
        <v>41.327733569112887</v>
      </c>
      <c r="AL43" s="184">
        <v>3.6342592592592594E-3</v>
      </c>
      <c r="AM43" s="181">
        <f>IF(AL43="DNF","DNF",IF(AL43&gt;0,AL$46/AL43*100,""))</f>
        <v>83.121019108280251</v>
      </c>
      <c r="AO43" s="95" t="str">
        <f>A43</f>
        <v>Dartmouth U50</v>
      </c>
      <c r="AP43" s="105">
        <f>SUM(C43,E43,G43,I43,K43,M43)+SUM(O43,Q43,S43,U43,W43,Y43,AA43,AC43,AE43,AG43,AI43,AK43,AM43)</f>
        <v>1326.863731593995</v>
      </c>
      <c r="AQ43" s="106">
        <f>RANK(AP43, AP43:AP44,0)</f>
        <v>1</v>
      </c>
      <c r="AR43" s="75"/>
      <c r="AS43" s="75"/>
    </row>
    <row r="44" spans="1:50" s="76" customFormat="1" ht="12" customHeight="1" x14ac:dyDescent="0.2">
      <c r="A44" s="129" t="s">
        <v>52</v>
      </c>
      <c r="B44" s="125">
        <v>4.340277777777778E-3</v>
      </c>
      <c r="C44" s="99">
        <f>IF(B44="DNF","DNF",IF(B44&gt;0,B$46/B44*100,""))</f>
        <v>85.61333333333333</v>
      </c>
      <c r="D44" s="125">
        <v>3.5642361111111113E-3</v>
      </c>
      <c r="E44" s="99">
        <f>IF(D44="DNF","DNF",IF(D44&gt;0,D$46/D44*100,""))</f>
        <v>123.72138334145153</v>
      </c>
      <c r="F44" s="125">
        <v>3.3152777777777777E-3</v>
      </c>
      <c r="G44" s="99">
        <f>IF(F44="DNF","DNF",IF(F44&gt;0,F$46/F44*100,""))</f>
        <v>86.230973327747535</v>
      </c>
      <c r="H44" s="134">
        <v>2.0138888888888888E-3</v>
      </c>
      <c r="I44" s="99">
        <f>IF(H44="DNF","DNF",IF(H44&gt;0,H$46/H44*100,""))</f>
        <v>68.965517241379317</v>
      </c>
      <c r="J44" s="135">
        <v>0.5180555555555556</v>
      </c>
      <c r="K44" s="99">
        <f>IF(J44="DNF","DNF",IF(J44&gt;0,J$46/J44*100,""))</f>
        <v>31.769436997319033</v>
      </c>
      <c r="L44" s="134">
        <v>6.6782407407407415E-3</v>
      </c>
      <c r="M44" s="99">
        <f>IF(L44="DNF","DNF",IF(L44&gt;0,L$46/L44*100,""))</f>
        <v>90.467937608318877</v>
      </c>
      <c r="N44" s="128">
        <v>0</v>
      </c>
      <c r="O44" s="99">
        <f>IF(N44="DNF","DNF",IF(N44&lt;&gt;"",N44/N$46*100,""))</f>
        <v>0</v>
      </c>
      <c r="P44" s="134">
        <v>1.6776620370370372E-3</v>
      </c>
      <c r="Q44" s="99">
        <f>IF(P44="DNF","DNF",IF(P44&gt;0,P$46/P44*100,""))</f>
        <v>17.247326664367023</v>
      </c>
      <c r="R44" s="134">
        <v>8.021990740740741E-4</v>
      </c>
      <c r="S44" s="99">
        <f>IF(R44="DNF","DNF",IF(R44&gt;0,R$46/R44*100,""))</f>
        <v>109.23387678545664</v>
      </c>
      <c r="T44" s="134">
        <v>4.8627314814814818E-3</v>
      </c>
      <c r="U44" s="99">
        <f>IF(T44="DNF","DNF",IF(T44&gt;0,T$46/T44*100,""))</f>
        <v>21.416670633598322</v>
      </c>
      <c r="V44" s="153">
        <f>Birling!F35</f>
        <v>4.1749999999999998</v>
      </c>
      <c r="W44" s="38">
        <v>60.2</v>
      </c>
      <c r="X44" s="179">
        <v>1.398263888888889E-3</v>
      </c>
      <c r="Y44" s="99">
        <f>IF(X44="DNF","DNF",IF(X44&gt;0,X$46/X44*100,""))</f>
        <v>67.717904147007687</v>
      </c>
      <c r="Z44" s="128">
        <v>10</v>
      </c>
      <c r="AA44" s="99">
        <f>IF(Z44="DNF","DNF",IF(Z44&lt;&gt;"",Z44/Z$46*100,""))</f>
        <v>33.333333333333329</v>
      </c>
      <c r="AB44" s="125">
        <v>1.2041666666666665E-3</v>
      </c>
      <c r="AC44" s="99">
        <f>IF(AB44="DNF","DNF",IF(AB44&gt;0,AB$46/AB44*100,""))</f>
        <v>38.302575932333724</v>
      </c>
      <c r="AD44" s="125">
        <v>2.3495370370370371E-3</v>
      </c>
      <c r="AE44" s="99">
        <f>IF(AD44="DNF","DNF",IF(AD44&gt;0,AD$46/AD44*100,""))</f>
        <v>40.788177339901473</v>
      </c>
      <c r="AF44" s="125">
        <v>3.4490740740740745E-3</v>
      </c>
      <c r="AG44" s="99">
        <f>IF(AF44="DNF","DNF",IF(AF44&gt;0,AF$46/AF44*100,""))</f>
        <v>78.567114093959717</v>
      </c>
      <c r="AH44" s="127">
        <v>2.2409722222222219E-3</v>
      </c>
      <c r="AI44" s="99">
        <f>IF(AH44="DNF","DNF",IF(AH44&gt;0,AH$46/AH44*100,""))</f>
        <v>59.554798058051858</v>
      </c>
      <c r="AJ44" s="134">
        <v>1.4890046296296294E-3</v>
      </c>
      <c r="AK44" s="99">
        <f>IF(AJ44="DNF","DNF",IF(AJ44&gt;0,AJ$46/AJ44*100,""))</f>
        <v>43.598911776136816</v>
      </c>
      <c r="AL44" s="125">
        <v>3.9004629629629632E-3</v>
      </c>
      <c r="AM44" s="99">
        <f>IF(AL44="DNF","DNF",IF(AL44&gt;0,AL$46/AL44*100,""))</f>
        <v>77.448071216617208</v>
      </c>
      <c r="AN44" s="101"/>
      <c r="AO44" s="132" t="str">
        <f>A44</f>
        <v>Dartmouth O50</v>
      </c>
      <c r="AP44" s="133">
        <f>SUM(C44,E44,G44,I44,K44,M44)+SUM(O44,Q44,S44,U44,W44,Y44,AA44,AC44,AE44,AG44,AI44,AK44,AM44)</f>
        <v>1134.1773418303133</v>
      </c>
      <c r="AQ44" s="106">
        <f>RANK(AP44, AP43:AP44,0)</f>
        <v>2</v>
      </c>
      <c r="AR44" s="75"/>
      <c r="AS44" s="75"/>
    </row>
    <row r="45" spans="1:50" ht="12" customHeight="1" thickBot="1" x14ac:dyDescent="0.2">
      <c r="A45" s="129"/>
      <c r="B45" s="98"/>
      <c r="C45" s="99"/>
      <c r="D45" s="125"/>
      <c r="E45" s="99"/>
      <c r="F45" s="125"/>
      <c r="G45" s="99"/>
      <c r="H45" s="125"/>
      <c r="I45" s="99"/>
      <c r="J45" s="125"/>
      <c r="K45" s="99"/>
      <c r="L45" s="127"/>
      <c r="M45" s="99"/>
      <c r="N45" s="128"/>
      <c r="O45" s="99"/>
      <c r="P45" s="125"/>
      <c r="Q45" s="99"/>
      <c r="R45" s="125"/>
      <c r="S45" s="99"/>
      <c r="T45" s="125"/>
      <c r="U45" s="99"/>
      <c r="V45" s="158"/>
      <c r="W45" s="99"/>
      <c r="X45" s="125"/>
      <c r="Y45" s="99"/>
      <c r="Z45" s="128"/>
      <c r="AA45" s="99"/>
      <c r="AB45" s="125"/>
      <c r="AC45" s="99"/>
      <c r="AD45" s="125"/>
      <c r="AE45" s="99"/>
      <c r="AF45" s="125"/>
      <c r="AG45" s="99"/>
      <c r="AH45" s="125"/>
      <c r="AI45" s="99"/>
      <c r="AJ45" s="125"/>
      <c r="AK45" s="99"/>
      <c r="AL45" s="125"/>
      <c r="AM45" s="99"/>
      <c r="AN45" s="97"/>
      <c r="AO45" s="92"/>
      <c r="AP45" s="93"/>
      <c r="AQ45" s="94"/>
    </row>
    <row r="46" spans="1:50" s="52" customFormat="1" ht="12" customHeight="1" x14ac:dyDescent="0.15">
      <c r="A46" s="1" t="s">
        <v>31</v>
      </c>
      <c r="B46" s="4">
        <f>MIN(B34:B41)</f>
        <v>3.7158564814814814E-3</v>
      </c>
      <c r="C46" s="56"/>
      <c r="D46" s="4">
        <f>MIN(D34:D41)</f>
        <v>4.409722222222222E-3</v>
      </c>
      <c r="E46" s="57"/>
      <c r="F46" s="4">
        <f>MIN(F34:F41)</f>
        <v>2.8587962962962963E-3</v>
      </c>
      <c r="G46" s="57"/>
      <c r="H46" s="4">
        <f>MIN(H34:H41)</f>
        <v>1.3888888888888889E-3</v>
      </c>
      <c r="I46" s="57"/>
      <c r="J46" s="4">
        <f>MIN(J34:J41)</f>
        <v>0.16458333333333333</v>
      </c>
      <c r="K46" s="57"/>
      <c r="L46" s="4">
        <f>MIN(L34:L41)</f>
        <v>6.0416666666666665E-3</v>
      </c>
      <c r="M46" s="57"/>
      <c r="N46" s="5">
        <f>MAX(N34:N41)</f>
        <v>21</v>
      </c>
      <c r="O46" s="56"/>
      <c r="P46" s="4">
        <f>MIN(P34:P41)</f>
        <v>2.8935185185185189E-4</v>
      </c>
      <c r="Q46" s="57"/>
      <c r="R46" s="4">
        <f>MIN(R34:R41)</f>
        <v>8.7627314814814816E-4</v>
      </c>
      <c r="S46" s="57"/>
      <c r="T46" s="4">
        <f>MIN(T34:T41)</f>
        <v>1.0414351851851852E-3</v>
      </c>
      <c r="U46" s="57"/>
      <c r="V46" s="155"/>
      <c r="W46" s="57"/>
      <c r="X46" s="4">
        <f>MIN(X34:X41)</f>
        <v>9.4687499999999991E-4</v>
      </c>
      <c r="Y46" s="57"/>
      <c r="Z46" s="5">
        <f>MAX(Z34:Z41)</f>
        <v>30</v>
      </c>
      <c r="AA46" s="56"/>
      <c r="AB46" s="4">
        <f>MIN(AB34:AB41)</f>
        <v>4.6122685185185183E-4</v>
      </c>
      <c r="AC46" s="57"/>
      <c r="AD46" s="4">
        <f>MIN(AD34:AD41)</f>
        <v>9.5833333333333328E-4</v>
      </c>
      <c r="AE46" s="57"/>
      <c r="AF46" s="4">
        <f>MIN(AF34:AF41)</f>
        <v>2.7098379629629629E-3</v>
      </c>
      <c r="AG46" s="57"/>
      <c r="AH46" s="4">
        <f>MIN(AH34:AH41)</f>
        <v>1.3346064814814815E-3</v>
      </c>
      <c r="AI46" s="57"/>
      <c r="AJ46" s="4">
        <f>MIN(AJ34:AJ41)</f>
        <v>6.491898148148149E-4</v>
      </c>
      <c r="AK46" s="57"/>
      <c r="AL46" s="4">
        <f>MIN(AL34:AL41)</f>
        <v>3.0208333333333333E-3</v>
      </c>
      <c r="AM46" s="57"/>
      <c r="AN46" s="18"/>
      <c r="AO46" s="18"/>
      <c r="AP46" s="18"/>
      <c r="AQ46" s="18"/>
      <c r="AR46" s="107"/>
      <c r="AS46" s="107"/>
    </row>
    <row r="47" spans="1:50" s="36" customFormat="1" ht="12" customHeight="1" x14ac:dyDescent="0.15">
      <c r="A47" s="58" t="s">
        <v>25</v>
      </c>
      <c r="B47" s="59" t="str">
        <f>INDEX( $A$34:$A$41, MATCH(B48,B34:B41,0))</f>
        <v>Paul Smiths</v>
      </c>
      <c r="C47" s="61"/>
      <c r="D47" s="59" t="str">
        <f>INDEX( $A$34:$A$41, MATCH(D48,D34:D41,0))</f>
        <v>Dartmouth</v>
      </c>
      <c r="E47" s="61"/>
      <c r="F47" s="59" t="str">
        <f>INDEX( $A$34:$A$41, MATCH(F48,F34:F41,0))</f>
        <v>SUNY ESF</v>
      </c>
      <c r="G47" s="61"/>
      <c r="H47" s="59" t="str">
        <f>INDEX( $A$34:$A$41, MATCH(H48,H34:H41,0))</f>
        <v>Paul Smiths</v>
      </c>
      <c r="I47" s="61"/>
      <c r="J47" s="59" t="str">
        <f>INDEX( $A$34:$A$41, MATCH(J48,J34:J41,0))</f>
        <v>Colby</v>
      </c>
      <c r="K47" s="61"/>
      <c r="L47" s="59" t="str">
        <f>INDEX( $A$34:$A$41, MATCH(L48,L34:L41,0))</f>
        <v>SUNY ESF</v>
      </c>
      <c r="M47" s="61"/>
      <c r="N47" s="59" t="str">
        <f>INDEX( $A$34:$A$41, MATCH(N48,N34:N41,0))</f>
        <v>Unity</v>
      </c>
      <c r="O47" s="61"/>
      <c r="P47" s="59" t="str">
        <f>INDEX( $A$34:$A$41, MATCH(P48,P34:P41,0))</f>
        <v>UNH</v>
      </c>
      <c r="Q47" s="61"/>
      <c r="R47" s="59" t="str">
        <f>INDEX( $A$34:$A$41, MATCH(R48,R34:R41,0))</f>
        <v>Colby</v>
      </c>
      <c r="S47" s="61"/>
      <c r="T47" s="59" t="str">
        <f>INDEX( $A$34:$A$41, MATCH(T48,T34:T41,0))</f>
        <v>SUNY ESF</v>
      </c>
      <c r="U47" s="61"/>
      <c r="V47" s="59" t="s">
        <v>44</v>
      </c>
      <c r="W47" s="61"/>
      <c r="X47" s="59" t="str">
        <f>INDEX( $A$34:$A$41, MATCH(X48,X34:X41,0))</f>
        <v>Paul Smiths</v>
      </c>
      <c r="Y47" s="61"/>
      <c r="Z47" s="59" t="str">
        <f>INDEX( $A$34:$A$41, MATCH(Z48,Z34:Z41,0))</f>
        <v>Cobleskill</v>
      </c>
      <c r="AA47" s="61"/>
      <c r="AB47" s="59" t="str">
        <f>INDEX( $A$34:$A$41, MATCH(AB48,AB34:AB41,0))</f>
        <v>SUNY ESF</v>
      </c>
      <c r="AC47" s="61"/>
      <c r="AD47" s="59" t="str">
        <f>INDEX( $A$34:$A$41, MATCH(AD48,AD34:AD41,0))</f>
        <v>SUNY ESF</v>
      </c>
      <c r="AE47" s="61"/>
      <c r="AF47" s="59" t="str">
        <f>INDEX( $A$34:$A$41, MATCH(AF48,AF34:AF41,0))</f>
        <v>SUNY ESF</v>
      </c>
      <c r="AG47" s="61"/>
      <c r="AH47" s="59" t="str">
        <f>INDEX( $A$34:$A$41, MATCH(AH48,AH34:AH41,0))</f>
        <v>SUNY ESF</v>
      </c>
      <c r="AI47" s="61"/>
      <c r="AJ47" s="59" t="str">
        <f>INDEX( $A$34:$A$41, MATCH(AJ48,AJ34:AJ41,0))</f>
        <v>Paul Smiths</v>
      </c>
      <c r="AK47" s="61"/>
      <c r="AL47" s="59" t="str">
        <f>INDEX( $A$34:$A$41, MATCH(AL48,AL34:AL41,0))</f>
        <v>Paul Smiths</v>
      </c>
      <c r="AM47" s="61"/>
      <c r="AR47" s="75"/>
      <c r="AS47" s="75"/>
      <c r="AT47" s="76"/>
      <c r="AU47" s="76"/>
      <c r="AV47" s="76"/>
      <c r="AW47" s="76"/>
      <c r="AX47" s="76"/>
    </row>
    <row r="48" spans="1:50" s="97" customFormat="1" ht="12" customHeight="1" x14ac:dyDescent="0.15">
      <c r="A48" s="63" t="s">
        <v>26</v>
      </c>
      <c r="B48" s="15">
        <f>SMALL(B34:B41,1)</f>
        <v>3.7158564814814814E-3</v>
      </c>
      <c r="C48" s="14"/>
      <c r="D48" s="15">
        <f>SMALL(D34:D41,1)</f>
        <v>4.409722222222222E-3</v>
      </c>
      <c r="E48" s="14"/>
      <c r="F48" s="15">
        <f>SMALL(F34:F41,1)</f>
        <v>2.8587962962962963E-3</v>
      </c>
      <c r="G48" s="14"/>
      <c r="H48" s="15">
        <f>SMALL(H34:H41,1)</f>
        <v>1.3888888888888889E-3</v>
      </c>
      <c r="I48" s="14"/>
      <c r="J48" s="15">
        <f>SMALL(J34:J41,1)</f>
        <v>0.16458333333333333</v>
      </c>
      <c r="K48" s="14"/>
      <c r="L48" s="15">
        <f>SMALL(L34:L41,1)</f>
        <v>6.0416666666666665E-3</v>
      </c>
      <c r="M48" s="14"/>
      <c r="N48" s="16">
        <f>LARGE(N34:N41,1)</f>
        <v>21</v>
      </c>
      <c r="O48" s="14"/>
      <c r="P48" s="15">
        <f>SMALL(P34:P41,1)</f>
        <v>2.8935185185185189E-4</v>
      </c>
      <c r="Q48" s="14"/>
      <c r="R48" s="15">
        <f>SMALL(R34:R41,1)</f>
        <v>8.7627314814814816E-4</v>
      </c>
      <c r="S48" s="14"/>
      <c r="T48" s="15">
        <f>SMALL(T34:T41,1)</f>
        <v>1.0414351851851852E-3</v>
      </c>
      <c r="U48" s="14"/>
      <c r="V48" s="156">
        <f>LARGE(W34:W40,1)</f>
        <v>100</v>
      </c>
      <c r="W48" s="14"/>
      <c r="X48" s="15">
        <f>SMALL(X34:X41,1)</f>
        <v>9.4687499999999991E-4</v>
      </c>
      <c r="Y48" s="14"/>
      <c r="Z48" s="16">
        <f>LARGE(Z34:Z41,1)</f>
        <v>30</v>
      </c>
      <c r="AA48" s="14"/>
      <c r="AB48" s="15">
        <f>SMALL(AB34:AB41,1)</f>
        <v>4.6122685185185183E-4</v>
      </c>
      <c r="AC48" s="14"/>
      <c r="AD48" s="15">
        <f>SMALL(AD34:AD41,1)</f>
        <v>9.5833333333333328E-4</v>
      </c>
      <c r="AE48" s="14"/>
      <c r="AF48" s="15">
        <f>SMALL(AF34:AF41,1)</f>
        <v>2.7098379629629629E-3</v>
      </c>
      <c r="AG48" s="14"/>
      <c r="AH48" s="15">
        <f>SMALL(AH34:AH41,1)</f>
        <v>1.3346064814814815E-3</v>
      </c>
      <c r="AI48" s="14"/>
      <c r="AJ48" s="15">
        <f>SMALL(AJ34:AJ41,1)</f>
        <v>6.491898148148149E-4</v>
      </c>
      <c r="AK48" s="14"/>
      <c r="AL48" s="15">
        <f>SMALL(AL34:AL41,1)</f>
        <v>3.0208333333333333E-3</v>
      </c>
      <c r="AM48" s="14"/>
      <c r="AN48" s="18"/>
      <c r="AO48" s="18"/>
      <c r="AP48" s="18"/>
      <c r="AQ48" s="18"/>
      <c r="AR48" s="100"/>
      <c r="AS48" s="100"/>
      <c r="AT48" s="101"/>
      <c r="AU48" s="101"/>
      <c r="AV48" s="101"/>
      <c r="AW48" s="101"/>
      <c r="AX48" s="101"/>
    </row>
    <row r="49" spans="1:45" s="52" customFormat="1" ht="12" customHeight="1" x14ac:dyDescent="0.15">
      <c r="A49" s="58" t="s">
        <v>27</v>
      </c>
      <c r="B49" s="59" t="str">
        <f>INDEX( $A$34:$A$41, MATCH(B50,B34:B41,0))</f>
        <v>Colby</v>
      </c>
      <c r="C49" s="61"/>
      <c r="D49" s="59" t="str">
        <f>INDEX( $A$34:$A$41, MATCH(D50,D34:D41,0))</f>
        <v>Paul Smiths</v>
      </c>
      <c r="E49" s="61"/>
      <c r="F49" s="59" t="str">
        <f>INDEX( $A$34:$A$41, MATCH(F50,F34:F41,0))</f>
        <v>Paul Smiths</v>
      </c>
      <c r="G49" s="61"/>
      <c r="H49" s="59" t="str">
        <f>INDEX( $A$34:$A$41, MATCH(H50,H34:H41,0))</f>
        <v>SUNY ESF</v>
      </c>
      <c r="I49" s="61"/>
      <c r="J49" s="59" t="str">
        <f>INDEX( $A$34:$A$41, MATCH(J50,J34:J41,0))</f>
        <v>SUNY ESF</v>
      </c>
      <c r="K49" s="61"/>
      <c r="L49" s="59" t="str">
        <f>INDEX( $A$34:$A$41, MATCH(L50,L34:L41,0))</f>
        <v>Dartmouth</v>
      </c>
      <c r="M49" s="61"/>
      <c r="N49" s="59" t="str">
        <f>INDEX( $A$34:$A$41, MATCH(N50,N34:N41,0))</f>
        <v>Cobleskill</v>
      </c>
      <c r="O49" s="61"/>
      <c r="P49" s="59" t="str">
        <f>INDEX( $A$34:$A$41, MATCH(P50,P34:P41,0))</f>
        <v>Dartmouth</v>
      </c>
      <c r="Q49" s="61"/>
      <c r="R49" s="59" t="str">
        <f>INDEX( $A$34:$A$41, MATCH(R50,R34:R41,0))</f>
        <v>Dartmouth</v>
      </c>
      <c r="S49" s="61"/>
      <c r="T49" s="59" t="str">
        <f>INDEX( $A$34:$A$41, MATCH(T50,T34:T41,0))</f>
        <v>Unity</v>
      </c>
      <c r="U49" s="61"/>
      <c r="V49" s="59" t="s">
        <v>35</v>
      </c>
      <c r="W49" s="61"/>
      <c r="X49" s="59" t="str">
        <f>INDEX( $A$34:$A$41, MATCH(X50,X34:X41,0))</f>
        <v>UNH</v>
      </c>
      <c r="Y49" s="61"/>
      <c r="Z49" s="59" t="str">
        <f>INDEX( $A$34:$A$41, MATCH(Z50,Z34:Z41,0))</f>
        <v>Cobleskill</v>
      </c>
      <c r="AA49" s="61"/>
      <c r="AB49" s="59" t="str">
        <f>INDEX( $A$34:$A$41, MATCH(AB50,AB34:AB41,0))</f>
        <v>Paul Smiths</v>
      </c>
      <c r="AC49" s="61"/>
      <c r="AD49" s="59" t="str">
        <f>INDEX( $A$34:$A$41, MATCH(AD50,AD34:AD41,0))</f>
        <v>Colby</v>
      </c>
      <c r="AE49" s="61"/>
      <c r="AF49" s="59" t="str">
        <f>INDEX( $A$34:$A$41, MATCH(AF50,AF34:AF41,0))</f>
        <v>Colby</v>
      </c>
      <c r="AG49" s="61"/>
      <c r="AH49" s="59" t="str">
        <f>INDEX( $A$34:$A$41, MATCH(AH50,AH34:AH41,0))</f>
        <v>Unity</v>
      </c>
      <c r="AI49" s="61"/>
      <c r="AJ49" s="59" t="str">
        <f>INDEX( $A$34:$A$41, MATCH(AJ50,AJ34:AJ41,0))</f>
        <v>Colby</v>
      </c>
      <c r="AK49" s="61"/>
      <c r="AL49" s="59" t="str">
        <f>INDEX( $A$34:$A$41, MATCH(AL50,AL34:AL41,0))</f>
        <v>SUNY ESF</v>
      </c>
      <c r="AM49" s="61"/>
      <c r="AN49" s="36"/>
      <c r="AO49" s="36"/>
      <c r="AP49" s="36"/>
      <c r="AQ49" s="36"/>
      <c r="AR49" s="62"/>
      <c r="AS49" s="62"/>
    </row>
    <row r="50" spans="1:45" s="52" customFormat="1" ht="12" customHeight="1" x14ac:dyDescent="0.15">
      <c r="A50" s="63" t="s">
        <v>26</v>
      </c>
      <c r="B50" s="15">
        <f>SMALL(B34:B41,2)</f>
        <v>4.0509259259259257E-3</v>
      </c>
      <c r="C50" s="14"/>
      <c r="D50" s="15">
        <f>SMALL(D34:D41,2)</f>
        <v>4.5341435185185181E-3</v>
      </c>
      <c r="E50" s="14"/>
      <c r="F50" s="15">
        <f>SMALL(F34:F41,2)</f>
        <v>3.0092592592592588E-3</v>
      </c>
      <c r="G50" s="14"/>
      <c r="H50" s="15">
        <f>SMALL(H34:H41,2)</f>
        <v>1.5740740740740741E-3</v>
      </c>
      <c r="I50" s="14"/>
      <c r="J50" s="15">
        <f>SMALL(J34:J41,2)</f>
        <v>0.19583333333333333</v>
      </c>
      <c r="K50" s="14"/>
      <c r="L50" s="15">
        <f>SMALL(L34:L41,2)</f>
        <v>6.0648148148148145E-3</v>
      </c>
      <c r="M50" s="14"/>
      <c r="N50" s="16">
        <f>LARGE(N34:N41,2)</f>
        <v>16</v>
      </c>
      <c r="O50" s="14"/>
      <c r="P50" s="15">
        <f>SMALL(P34:P41,2)</f>
        <v>3.4074074074074079E-4</v>
      </c>
      <c r="Q50" s="14"/>
      <c r="R50" s="15">
        <f>SMALL(R34:R41,2)</f>
        <v>1.1903935185185186E-3</v>
      </c>
      <c r="S50" s="14"/>
      <c r="T50" s="15">
        <f>SMALL(T34:T41,2)</f>
        <v>1.4442129629629631E-3</v>
      </c>
      <c r="U50" s="14"/>
      <c r="V50" s="156">
        <f>LARGE(W34:W40,2)</f>
        <v>90</v>
      </c>
      <c r="W50" s="14"/>
      <c r="X50" s="15">
        <f>SMALL(X34:X41,2)</f>
        <v>9.7534722222222218E-4</v>
      </c>
      <c r="Y50" s="14"/>
      <c r="Z50" s="16">
        <f>LARGE(Z34:Z41,2)</f>
        <v>30</v>
      </c>
      <c r="AA50" s="14"/>
      <c r="AB50" s="15">
        <f>SMALL(AB34:AB41,2)</f>
        <v>5.0787037037037044E-4</v>
      </c>
      <c r="AC50" s="14"/>
      <c r="AD50" s="15">
        <f>SMALL(AD34:AD41,2)</f>
        <v>1.1180555555555555E-3</v>
      </c>
      <c r="AE50" s="14"/>
      <c r="AF50" s="15">
        <f>SMALL(AF34:AF41,2)</f>
        <v>2.7951388888888891E-3</v>
      </c>
      <c r="AG50" s="14"/>
      <c r="AH50" s="15">
        <f>SMALL(AH34:AH41,2)</f>
        <v>1.4106481481481481E-3</v>
      </c>
      <c r="AI50" s="14"/>
      <c r="AJ50" s="15">
        <f>SMALL(AJ34:AJ41,2)</f>
        <v>6.6782407407407404E-4</v>
      </c>
      <c r="AK50" s="14"/>
      <c r="AL50" s="15">
        <f>SMALL(AL34:AL41,2)</f>
        <v>3.1199074074074076E-3</v>
      </c>
      <c r="AM50" s="14"/>
      <c r="AN50" s="18"/>
      <c r="AO50" s="18"/>
      <c r="AP50" s="18"/>
      <c r="AQ50" s="18"/>
      <c r="AR50" s="62"/>
      <c r="AS50" s="62"/>
    </row>
    <row r="51" spans="1:45" s="162" customFormat="1" ht="12" customHeight="1" x14ac:dyDescent="0.15">
      <c r="A51" s="58" t="s">
        <v>28</v>
      </c>
      <c r="B51" s="59" t="str">
        <f>INDEX( $A$34:$A$41, MATCH(B52,B34:B41,0))</f>
        <v>SUNY ESF</v>
      </c>
      <c r="C51" s="61"/>
      <c r="D51" s="59" t="str">
        <f>INDEX( $A$34:$A$41, MATCH(D52,D34:D41,0))</f>
        <v>Unity</v>
      </c>
      <c r="E51" s="61"/>
      <c r="F51" s="59" t="str">
        <f>INDEX( $A$34:$A$41, MATCH(F52,F34:F41,0))</f>
        <v>UNH</v>
      </c>
      <c r="G51" s="61"/>
      <c r="H51" s="59" t="str">
        <f>INDEX( $A$34:$A$41, MATCH(H52,H34:H41,0))</f>
        <v>Colby</v>
      </c>
      <c r="I51" s="61"/>
      <c r="J51" s="59" t="str">
        <f>INDEX( $A$34:$A$41, MATCH(J52,J34:J41,0))</f>
        <v>Unity</v>
      </c>
      <c r="K51" s="61"/>
      <c r="L51" s="59" t="str">
        <f>INDEX( $A$34:$A$41, MATCH(L52,L34:L41,0))</f>
        <v>Paul Smiths</v>
      </c>
      <c r="M51" s="61"/>
      <c r="N51" s="59" t="str">
        <f>INDEX( $A$34:$A$41, MATCH(N52,N34:N41,0))</f>
        <v>Paul Smiths</v>
      </c>
      <c r="O51" s="61"/>
      <c r="P51" s="59" t="str">
        <f>INDEX( $A$34:$A$41, MATCH(P52,P34:P41,0))</f>
        <v>Paul Smiths</v>
      </c>
      <c r="Q51" s="61"/>
      <c r="R51" s="59" t="str">
        <f>INDEX( $A$34:$A$41, MATCH(R52,R34:R41,0))</f>
        <v>Unity</v>
      </c>
      <c r="S51" s="61"/>
      <c r="T51" s="59" t="str">
        <f>INDEX( $A$34:$A$41, MATCH(T52,T34:T41,0))</f>
        <v>Paul Smiths</v>
      </c>
      <c r="U51" s="61"/>
      <c r="V51" s="59" t="s">
        <v>39</v>
      </c>
      <c r="W51" s="61"/>
      <c r="X51" s="59" t="str">
        <f>INDEX( $A$34:$A$41, MATCH(X52,X34:X41,0))</f>
        <v>Colby</v>
      </c>
      <c r="Y51" s="61"/>
      <c r="Z51" s="59" t="str">
        <f>INDEX( $A$34:$A$41, MATCH(Z52,Z34:Z41,0))</f>
        <v>Cobleskill</v>
      </c>
      <c r="AA51" s="61"/>
      <c r="AB51" s="59" t="str">
        <f>INDEX( $A$34:$A$41, MATCH(AB52,AB34:AB41,0))</f>
        <v>Colby</v>
      </c>
      <c r="AC51" s="61"/>
      <c r="AD51" s="59" t="str">
        <f>INDEX( $A$34:$A$41, MATCH(AD52,AD34:AD41,0))</f>
        <v>Paul Smiths</v>
      </c>
      <c r="AE51" s="61"/>
      <c r="AF51" s="59" t="str">
        <f>INDEX( $A$34:$A$41, MATCH(AF52,AF34:AF41,0))</f>
        <v>Dartmouth</v>
      </c>
      <c r="AG51" s="61"/>
      <c r="AH51" s="59" t="str">
        <f>INDEX( $A$34:$A$41, MATCH(AH52,AH34:AH41,0))</f>
        <v>Colby</v>
      </c>
      <c r="AI51" s="61"/>
      <c r="AJ51" s="59" t="str">
        <f>INDEX( $A$34:$A$41, MATCH(AJ52,AJ34:AJ41,0))</f>
        <v>SUNY ESF</v>
      </c>
      <c r="AK51" s="61"/>
      <c r="AL51" s="59" t="str">
        <f>INDEX( $A$34:$A$41, MATCH(AL52,AL34:AL41,0))</f>
        <v>Dartmouth</v>
      </c>
      <c r="AM51" s="61"/>
      <c r="AN51" s="36"/>
      <c r="AO51" s="36"/>
      <c r="AP51" s="36"/>
      <c r="AQ51" s="36"/>
      <c r="AR51" s="161"/>
      <c r="AS51" s="161"/>
    </row>
    <row r="52" spans="1:45" s="52" customFormat="1" ht="12" customHeight="1" x14ac:dyDescent="0.15">
      <c r="A52" s="63" t="s">
        <v>26</v>
      </c>
      <c r="B52" s="15">
        <f>SMALL(B34:B41,3)</f>
        <v>4.8148148148148152E-3</v>
      </c>
      <c r="C52" s="14"/>
      <c r="D52" s="15">
        <f>SMALL(D34:D41,3)</f>
        <v>4.6218750000000001E-3</v>
      </c>
      <c r="E52" s="14"/>
      <c r="F52" s="15">
        <f>SMALL(F34:F41,3)</f>
        <v>3.1122685185185181E-3</v>
      </c>
      <c r="G52" s="14"/>
      <c r="H52" s="15">
        <f>SMALL(H34:H41,3)</f>
        <v>1.6550925925925926E-3</v>
      </c>
      <c r="I52" s="14"/>
      <c r="J52" s="15">
        <f>SMALL(J34:J41,3)</f>
        <v>0.24305555555555555</v>
      </c>
      <c r="K52" s="14"/>
      <c r="L52" s="15">
        <f>SMALL(L34:L41,3)</f>
        <v>7.3067129629629628E-3</v>
      </c>
      <c r="M52" s="14"/>
      <c r="N52" s="16">
        <f>LARGE(N34:N41,3)</f>
        <v>13</v>
      </c>
      <c r="O52" s="14"/>
      <c r="P52" s="15">
        <f>SMALL(P34:P41,3)</f>
        <v>3.586805555555555E-4</v>
      </c>
      <c r="Q52" s="14"/>
      <c r="R52" s="15">
        <f>SMALL(R34:R41,3)</f>
        <v>1.2739583333333333E-3</v>
      </c>
      <c r="S52" s="14"/>
      <c r="T52" s="15">
        <f>SMALL(T34:T41,3)</f>
        <v>1.6951388888888886E-3</v>
      </c>
      <c r="U52" s="14"/>
      <c r="V52" s="156">
        <f>LARGE(W34:W40,3)</f>
        <v>85</v>
      </c>
      <c r="W52" s="14"/>
      <c r="X52" s="15">
        <f>SMALL(X34:X41,3)</f>
        <v>1.0526620370370371E-3</v>
      </c>
      <c r="Y52" s="14"/>
      <c r="Z52" s="16">
        <f>LARGE(Z34:Z41,3)</f>
        <v>30</v>
      </c>
      <c r="AA52" s="14"/>
      <c r="AB52" s="15">
        <f>SMALL(AB34:AB41,3)</f>
        <v>5.3009259259259253E-4</v>
      </c>
      <c r="AC52" s="14"/>
      <c r="AD52" s="15">
        <f>SMALL(AD34:AD41,3)</f>
        <v>1.2766203703703705E-3</v>
      </c>
      <c r="AE52" s="14"/>
      <c r="AF52" s="15">
        <f>SMALL(AF34:AF41,3)</f>
        <v>3.3912037037037036E-3</v>
      </c>
      <c r="AG52" s="14"/>
      <c r="AH52" s="15">
        <f>SMALL(AH34:AH41,3)</f>
        <v>2.1375000000000001E-3</v>
      </c>
      <c r="AI52" s="77"/>
      <c r="AJ52" s="15">
        <f>SMALL(AJ34:AJ41,3)</f>
        <v>7.5057870370370372E-4</v>
      </c>
      <c r="AK52" s="14"/>
      <c r="AL52" s="15">
        <f>SMALL(AL34:AL41,3)</f>
        <v>3.2951388888888891E-3</v>
      </c>
      <c r="AM52" s="14"/>
      <c r="AN52" s="18"/>
      <c r="AO52" s="18"/>
      <c r="AP52" s="18"/>
      <c r="AQ52" s="18"/>
      <c r="AR52" s="62"/>
      <c r="AS52" s="62"/>
    </row>
    <row r="53" spans="1:45" s="66" customFormat="1" ht="12" customHeight="1" x14ac:dyDescent="0.15">
      <c r="A53" s="78"/>
      <c r="B53" s="18"/>
      <c r="C53" s="83"/>
      <c r="D53" s="18"/>
      <c r="E53" s="83"/>
      <c r="F53" s="18"/>
      <c r="G53" s="83"/>
      <c r="H53" s="18"/>
      <c r="I53" s="83"/>
      <c r="J53" s="18"/>
      <c r="K53" s="83"/>
      <c r="L53" s="18"/>
      <c r="M53" s="83"/>
      <c r="N53" s="18"/>
      <c r="O53" s="83"/>
      <c r="P53" s="39"/>
      <c r="Q53" s="83"/>
      <c r="R53" s="18"/>
      <c r="S53" s="83"/>
      <c r="T53" s="39"/>
      <c r="U53" s="83"/>
      <c r="V53" s="18"/>
      <c r="W53" s="83"/>
      <c r="X53" s="39"/>
      <c r="Y53" s="83"/>
      <c r="Z53" s="80"/>
      <c r="AA53" s="83"/>
      <c r="AB53" s="39"/>
      <c r="AC53" s="83"/>
      <c r="AD53" s="39"/>
      <c r="AE53" s="83"/>
      <c r="AF53" s="39"/>
      <c r="AG53" s="83"/>
      <c r="AH53" s="81"/>
      <c r="AI53" s="83"/>
      <c r="AJ53" s="39"/>
      <c r="AK53" s="83"/>
      <c r="AL53" s="81"/>
      <c r="AM53" s="83"/>
      <c r="AN53" s="18"/>
      <c r="AO53" s="18"/>
      <c r="AP53" s="83"/>
      <c r="AQ53" s="84"/>
      <c r="AR53" s="65"/>
      <c r="AS53" s="65"/>
    </row>
    <row r="54" spans="1:45" s="52" customFormat="1" ht="12" customHeight="1" x14ac:dyDescent="0.15">
      <c r="A54" s="78"/>
      <c r="B54" s="18"/>
      <c r="C54" s="83"/>
      <c r="D54" s="18"/>
      <c r="E54" s="83"/>
      <c r="F54" s="18"/>
      <c r="G54" s="83"/>
      <c r="H54" s="18"/>
      <c r="I54" s="83"/>
      <c r="J54" s="18"/>
      <c r="K54" s="83"/>
      <c r="L54" s="18"/>
      <c r="M54" s="83"/>
      <c r="N54" s="18"/>
      <c r="O54" s="83"/>
      <c r="P54" s="39"/>
      <c r="Q54" s="83"/>
      <c r="R54" s="18"/>
      <c r="S54" s="83"/>
      <c r="T54" s="39"/>
      <c r="U54" s="83"/>
      <c r="V54" s="18"/>
      <c r="W54" s="83"/>
      <c r="X54" s="39"/>
      <c r="Y54" s="83"/>
      <c r="Z54" s="80"/>
      <c r="AA54" s="83"/>
      <c r="AB54" s="39"/>
      <c r="AC54" s="83"/>
      <c r="AD54" s="39"/>
      <c r="AE54" s="83"/>
      <c r="AF54" s="39"/>
      <c r="AG54" s="83"/>
      <c r="AH54" s="81"/>
      <c r="AI54" s="83"/>
      <c r="AJ54" s="39"/>
      <c r="AK54" s="83"/>
      <c r="AL54" s="81"/>
      <c r="AM54" s="83"/>
      <c r="AN54" s="18"/>
      <c r="AO54" s="18"/>
      <c r="AP54" s="83"/>
      <c r="AQ54" s="84"/>
      <c r="AR54" s="62"/>
      <c r="AS54" s="62"/>
    </row>
    <row r="55" spans="1:45" s="66" customFormat="1" ht="12" customHeight="1" x14ac:dyDescent="0.15">
      <c r="A55" s="78"/>
      <c r="B55" s="18"/>
      <c r="C55" s="83"/>
      <c r="D55" s="18"/>
      <c r="E55" s="83"/>
      <c r="F55" s="18"/>
      <c r="G55" s="83"/>
      <c r="H55" s="18"/>
      <c r="I55" s="83"/>
      <c r="J55" s="18"/>
      <c r="K55" s="83"/>
      <c r="L55" s="18"/>
      <c r="M55" s="83"/>
      <c r="N55" s="18"/>
      <c r="O55" s="83"/>
      <c r="P55" s="39"/>
      <c r="Q55" s="83"/>
      <c r="R55" s="18"/>
      <c r="S55" s="83"/>
      <c r="T55" s="39"/>
      <c r="U55" s="83"/>
      <c r="V55" s="18"/>
      <c r="W55" s="83"/>
      <c r="X55" s="39"/>
      <c r="Y55" s="83"/>
      <c r="Z55" s="80"/>
      <c r="AA55" s="83"/>
      <c r="AB55" s="39"/>
      <c r="AC55" s="83"/>
      <c r="AD55" s="39"/>
      <c r="AE55" s="83"/>
      <c r="AF55" s="39"/>
      <c r="AG55" s="83"/>
      <c r="AH55" s="81"/>
      <c r="AI55" s="83"/>
      <c r="AJ55" s="39"/>
      <c r="AK55" s="83"/>
      <c r="AL55" s="81"/>
      <c r="AM55" s="83"/>
      <c r="AN55" s="18"/>
      <c r="AO55" s="18"/>
      <c r="AP55" s="83"/>
      <c r="AQ55" s="84"/>
      <c r="AR55" s="65"/>
      <c r="AS55" s="65"/>
    </row>
    <row r="56" spans="1:45" ht="12" customHeight="1" x14ac:dyDescent="0.15">
      <c r="C56" s="83"/>
      <c r="E56" s="83"/>
      <c r="G56" s="83"/>
      <c r="I56" s="83"/>
      <c r="K56" s="83"/>
      <c r="M56" s="83"/>
      <c r="O56" s="83"/>
      <c r="Q56" s="83"/>
      <c r="S56" s="83"/>
      <c r="U56" s="83"/>
      <c r="W56" s="83"/>
      <c r="Y56" s="83"/>
      <c r="AA56" s="83"/>
      <c r="AC56" s="83"/>
      <c r="AE56" s="83"/>
      <c r="AG56" s="83"/>
      <c r="AI56" s="83"/>
      <c r="AK56" s="83"/>
      <c r="AM56" s="83"/>
      <c r="AP56" s="83"/>
      <c r="AQ56" s="84"/>
      <c r="AR56" s="18"/>
      <c r="AS56" s="18"/>
    </row>
    <row r="57" spans="1:45" ht="12" customHeight="1" x14ac:dyDescent="0.15">
      <c r="C57" s="83"/>
      <c r="E57" s="83"/>
      <c r="G57" s="83"/>
      <c r="I57" s="83"/>
      <c r="K57" s="83"/>
      <c r="M57" s="83"/>
      <c r="O57" s="83"/>
      <c r="Q57" s="83"/>
      <c r="S57" s="83"/>
      <c r="U57" s="83"/>
      <c r="W57" s="83"/>
      <c r="Y57" s="83"/>
      <c r="AA57" s="83"/>
      <c r="AC57" s="83"/>
      <c r="AE57" s="83"/>
      <c r="AG57" s="83"/>
      <c r="AI57" s="83"/>
      <c r="AK57" s="83"/>
      <c r="AM57" s="83"/>
      <c r="AP57" s="83"/>
      <c r="AQ57" s="84"/>
      <c r="AR57" s="18"/>
      <c r="AS57" s="18"/>
    </row>
    <row r="58" spans="1:45" ht="12" customHeight="1" x14ac:dyDescent="0.15">
      <c r="C58" s="83"/>
      <c r="E58" s="83"/>
      <c r="G58" s="83"/>
      <c r="I58" s="83"/>
      <c r="K58" s="83"/>
      <c r="M58" s="83"/>
      <c r="O58" s="83"/>
      <c r="Q58" s="83"/>
      <c r="S58" s="83"/>
      <c r="U58" s="83"/>
      <c r="W58" s="83"/>
      <c r="Y58" s="83"/>
      <c r="AA58" s="83"/>
      <c r="AC58" s="83"/>
      <c r="AE58" s="83"/>
      <c r="AG58" s="83"/>
      <c r="AI58" s="83"/>
      <c r="AK58" s="83"/>
      <c r="AM58" s="83"/>
      <c r="AP58" s="83"/>
      <c r="AQ58" s="84"/>
      <c r="AR58" s="18"/>
      <c r="AS58" s="18"/>
    </row>
    <row r="59" spans="1:45" ht="12" customHeight="1" x14ac:dyDescent="0.15">
      <c r="C59" s="83"/>
      <c r="E59" s="83"/>
      <c r="G59" s="83"/>
      <c r="I59" s="83"/>
      <c r="K59" s="83"/>
      <c r="M59" s="83"/>
      <c r="O59" s="83"/>
      <c r="Q59" s="83"/>
      <c r="S59" s="83"/>
      <c r="U59" s="83"/>
      <c r="W59" s="83"/>
      <c r="Y59" s="83"/>
      <c r="AA59" s="83"/>
      <c r="AC59" s="83"/>
      <c r="AE59" s="83"/>
      <c r="AG59" s="83"/>
      <c r="AI59" s="83"/>
      <c r="AK59" s="83"/>
      <c r="AM59" s="83"/>
      <c r="AP59" s="83"/>
      <c r="AQ59" s="84"/>
      <c r="AR59" s="18"/>
      <c r="AS59" s="18"/>
    </row>
    <row r="60" spans="1:45" ht="12" customHeight="1" x14ac:dyDescent="0.15">
      <c r="E60" s="83"/>
      <c r="AP60" s="83"/>
      <c r="AQ60" s="84"/>
      <c r="AR60" s="18"/>
      <c r="AS60" s="18"/>
    </row>
    <row r="61" spans="1:45" ht="12" customHeight="1" x14ac:dyDescent="0.15">
      <c r="C61" s="83"/>
      <c r="E61" s="83"/>
      <c r="G61" s="83"/>
      <c r="I61" s="83"/>
      <c r="K61" s="83"/>
      <c r="M61" s="83"/>
      <c r="AP61" s="83"/>
      <c r="AQ61" s="84"/>
      <c r="AR61" s="18"/>
      <c r="AS61" s="18"/>
    </row>
    <row r="62" spans="1:45" ht="12" customHeight="1" x14ac:dyDescent="0.15">
      <c r="C62" s="83"/>
      <c r="E62" s="83"/>
      <c r="G62" s="83"/>
      <c r="I62" s="83"/>
      <c r="K62" s="83"/>
      <c r="M62" s="83"/>
      <c r="AP62" s="83"/>
      <c r="AQ62" s="84"/>
      <c r="AR62" s="18"/>
      <c r="AS62" s="18"/>
    </row>
    <row r="63" spans="1:45" ht="12" customHeight="1" x14ac:dyDescent="0.15">
      <c r="C63" s="83"/>
      <c r="E63" s="83"/>
      <c r="G63" s="83"/>
      <c r="I63" s="83"/>
      <c r="K63" s="83"/>
      <c r="M63" s="83"/>
      <c r="AP63" s="83"/>
      <c r="AQ63" s="84"/>
      <c r="AR63" s="18"/>
      <c r="AS63" s="18"/>
    </row>
    <row r="64" spans="1:45" ht="12" customHeight="1" x14ac:dyDescent="0.15">
      <c r="C64" s="83"/>
      <c r="E64" s="83"/>
      <c r="G64" s="83"/>
      <c r="I64" s="83"/>
      <c r="K64" s="83"/>
      <c r="M64" s="83"/>
      <c r="AP64" s="83"/>
      <c r="AQ64" s="84"/>
      <c r="AR64" s="18"/>
      <c r="AS64" s="18"/>
    </row>
    <row r="65" spans="3:45" ht="12" customHeight="1" x14ac:dyDescent="0.15">
      <c r="C65" s="83"/>
      <c r="E65" s="83"/>
      <c r="G65" s="83"/>
      <c r="I65" s="83"/>
      <c r="K65" s="83"/>
      <c r="M65" s="83"/>
      <c r="AP65" s="83"/>
      <c r="AQ65" s="84"/>
      <c r="AR65" s="18"/>
      <c r="AS65" s="18"/>
    </row>
    <row r="66" spans="3:45" ht="12" customHeight="1" x14ac:dyDescent="0.15">
      <c r="C66" s="83"/>
      <c r="E66" s="83"/>
      <c r="G66" s="83"/>
      <c r="I66" s="83"/>
      <c r="K66" s="83"/>
      <c r="M66" s="83"/>
      <c r="AP66" s="83"/>
      <c r="AQ66" s="84"/>
      <c r="AR66" s="18"/>
      <c r="AS66" s="18"/>
    </row>
    <row r="67" spans="3:45" ht="12" customHeight="1" x14ac:dyDescent="0.15">
      <c r="C67" s="83"/>
      <c r="E67" s="83"/>
      <c r="G67" s="83"/>
      <c r="I67" s="83"/>
      <c r="K67" s="83"/>
      <c r="M67" s="83"/>
      <c r="AP67" s="83"/>
      <c r="AQ67" s="84"/>
      <c r="AR67" s="18"/>
      <c r="AS67" s="18"/>
    </row>
    <row r="68" spans="3:45" ht="12" customHeight="1" x14ac:dyDescent="0.15">
      <c r="C68" s="83"/>
      <c r="E68" s="83"/>
      <c r="G68" s="83"/>
      <c r="I68" s="83"/>
      <c r="K68" s="83"/>
      <c r="M68" s="83"/>
      <c r="AP68" s="83"/>
      <c r="AQ68" s="84"/>
      <c r="AR68" s="18"/>
      <c r="AS68" s="18"/>
    </row>
    <row r="69" spans="3:45" ht="12" customHeight="1" x14ac:dyDescent="0.15">
      <c r="C69" s="83"/>
      <c r="E69" s="83"/>
      <c r="G69" s="83"/>
      <c r="I69" s="83"/>
      <c r="K69" s="83"/>
      <c r="M69" s="83"/>
      <c r="AP69" s="83"/>
      <c r="AQ69" s="84"/>
      <c r="AR69" s="18"/>
      <c r="AS69" s="18"/>
    </row>
    <row r="70" spans="3:45" ht="12" customHeight="1" x14ac:dyDescent="0.15">
      <c r="C70" s="83"/>
      <c r="E70" s="83"/>
      <c r="G70" s="83"/>
      <c r="I70" s="83"/>
      <c r="K70" s="83"/>
      <c r="M70" s="83"/>
      <c r="AP70" s="83"/>
      <c r="AQ70" s="84"/>
      <c r="AR70" s="18"/>
      <c r="AS70" s="18"/>
    </row>
    <row r="71" spans="3:45" ht="12" customHeight="1" x14ac:dyDescent="0.15">
      <c r="C71" s="83"/>
      <c r="E71" s="83"/>
      <c r="G71" s="83"/>
      <c r="I71" s="83"/>
      <c r="K71" s="83"/>
      <c r="M71" s="83"/>
      <c r="AP71" s="83"/>
      <c r="AQ71" s="84"/>
      <c r="AR71" s="18"/>
      <c r="AS71" s="18"/>
    </row>
    <row r="72" spans="3:45" ht="12" customHeight="1" x14ac:dyDescent="0.15">
      <c r="C72" s="83"/>
      <c r="E72" s="83"/>
      <c r="G72" s="83"/>
      <c r="I72" s="83"/>
      <c r="K72" s="83"/>
      <c r="M72" s="83"/>
      <c r="AP72" s="83"/>
      <c r="AQ72" s="84"/>
      <c r="AR72" s="18"/>
      <c r="AS72" s="18"/>
    </row>
    <row r="73" spans="3:45" ht="12" customHeight="1" x14ac:dyDescent="0.15">
      <c r="C73" s="83"/>
      <c r="E73" s="83"/>
      <c r="G73" s="83"/>
      <c r="I73" s="83"/>
      <c r="K73" s="83"/>
      <c r="M73" s="83"/>
      <c r="AP73" s="83"/>
      <c r="AQ73" s="84"/>
      <c r="AR73" s="18"/>
      <c r="AS73" s="18"/>
    </row>
    <row r="74" spans="3:45" ht="12" customHeight="1" x14ac:dyDescent="0.15">
      <c r="C74" s="83"/>
      <c r="E74" s="83"/>
      <c r="G74" s="83"/>
      <c r="I74" s="83"/>
      <c r="K74" s="83"/>
      <c r="M74" s="83"/>
      <c r="AR74" s="18"/>
      <c r="AS74" s="18"/>
    </row>
    <row r="75" spans="3:45" ht="12" customHeight="1" x14ac:dyDescent="0.15">
      <c r="C75" s="83"/>
      <c r="E75" s="83"/>
      <c r="G75" s="83"/>
      <c r="I75" s="83"/>
      <c r="K75" s="83"/>
      <c r="M75" s="83"/>
      <c r="AR75" s="18"/>
      <c r="AS75" s="18"/>
    </row>
    <row r="76" spans="3:45" ht="12" customHeight="1" x14ac:dyDescent="0.15">
      <c r="C76" s="83"/>
      <c r="E76" s="83"/>
      <c r="G76" s="83"/>
      <c r="I76" s="83"/>
      <c r="K76" s="83"/>
      <c r="M76" s="83"/>
      <c r="AR76" s="18"/>
      <c r="AS76" s="18"/>
    </row>
    <row r="77" spans="3:45" ht="12" customHeight="1" x14ac:dyDescent="0.15">
      <c r="C77" s="83"/>
      <c r="E77" s="83"/>
      <c r="G77" s="83"/>
      <c r="I77" s="83"/>
      <c r="K77" s="83"/>
      <c r="M77" s="83"/>
    </row>
    <row r="78" spans="3:45" ht="12" customHeight="1" x14ac:dyDescent="0.15">
      <c r="C78" s="83"/>
      <c r="E78" s="83"/>
      <c r="G78" s="83"/>
      <c r="I78" s="83"/>
      <c r="K78" s="83"/>
      <c r="M78" s="83"/>
    </row>
    <row r="79" spans="3:45" ht="12" customHeight="1" x14ac:dyDescent="0.15">
      <c r="C79" s="83"/>
      <c r="E79" s="83"/>
      <c r="G79" s="83"/>
      <c r="I79" s="83"/>
      <c r="K79" s="83"/>
      <c r="M79" s="83"/>
    </row>
    <row r="80" spans="3:45" ht="12" customHeight="1" x14ac:dyDescent="0.15">
      <c r="C80" s="83"/>
      <c r="E80" s="83"/>
      <c r="G80" s="83"/>
      <c r="I80" s="83"/>
      <c r="K80" s="83"/>
      <c r="M80" s="83"/>
    </row>
    <row r="81" spans="3:13" ht="12" customHeight="1" x14ac:dyDescent="0.15">
      <c r="C81" s="83"/>
      <c r="E81" s="83"/>
      <c r="G81" s="83"/>
      <c r="I81" s="83"/>
      <c r="K81" s="83"/>
      <c r="M81" s="83"/>
    </row>
    <row r="82" spans="3:13" ht="12" customHeight="1" x14ac:dyDescent="0.15">
      <c r="C82" s="83"/>
      <c r="E82" s="83"/>
      <c r="G82" s="83"/>
      <c r="I82" s="83"/>
      <c r="K82" s="83"/>
      <c r="M82" s="83"/>
    </row>
    <row r="83" spans="3:13" ht="12" customHeight="1" x14ac:dyDescent="0.15">
      <c r="C83" s="83"/>
      <c r="E83" s="83"/>
      <c r="G83" s="83"/>
      <c r="I83" s="83"/>
      <c r="K83" s="83"/>
      <c r="M83" s="83"/>
    </row>
    <row r="84" spans="3:13" ht="12" customHeight="1" x14ac:dyDescent="0.15">
      <c r="C84" s="83"/>
      <c r="E84" s="83"/>
      <c r="G84" s="83"/>
      <c r="I84" s="83"/>
      <c r="K84" s="83"/>
      <c r="M84" s="83"/>
    </row>
    <row r="85" spans="3:13" ht="12" customHeight="1" x14ac:dyDescent="0.15">
      <c r="C85" s="83"/>
      <c r="E85" s="83"/>
      <c r="G85" s="83"/>
      <c r="I85" s="83"/>
      <c r="K85" s="83"/>
      <c r="M85" s="83"/>
    </row>
    <row r="86" spans="3:13" ht="12" customHeight="1" x14ac:dyDescent="0.15">
      <c r="C86" s="83"/>
      <c r="E86" s="83"/>
      <c r="G86" s="83"/>
      <c r="I86" s="83"/>
      <c r="K86" s="83"/>
      <c r="M86" s="83"/>
    </row>
    <row r="87" spans="3:13" ht="12" customHeight="1" x14ac:dyDescent="0.15">
      <c r="C87" s="83"/>
      <c r="E87" s="83"/>
      <c r="G87" s="83"/>
      <c r="I87" s="83"/>
      <c r="K87" s="83"/>
      <c r="M87" s="83"/>
    </row>
    <row r="88" spans="3:13" ht="12" customHeight="1" x14ac:dyDescent="0.15">
      <c r="C88" s="83"/>
      <c r="E88" s="83"/>
      <c r="G88" s="83"/>
      <c r="I88" s="83"/>
      <c r="K88" s="83"/>
      <c r="M88" s="83"/>
    </row>
  </sheetData>
  <sheetProtection selectLockedCells="1"/>
  <phoneticPr fontId="5"/>
  <printOptions verticalCentered="1"/>
  <pageMargins left="0.5" right="0.5" top="0.25" bottom="0.25" header="0" footer="0"/>
  <pageSetup scale="83" pageOrder="overThenDown" orientation="landscape" horizontalDpi="4294967292" verticalDpi="4294967292"/>
  <headerFooter>
    <oddHeader>&amp;C&amp;"Arial,Bold Italic"&amp;12Dartmouth Woodsmen's Weekend 2009_x000D_Official Results</oddHeader>
  </headerFooter>
  <rowBreaks count="1" manualBreakCount="1">
    <brk id="30" max="42" man="1"/>
  </rowBreaks>
  <colBreaks count="2" manualBreakCount="2">
    <brk id="15" max="55" man="1"/>
    <brk id="29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opLeftCell="A2" workbookViewId="0">
      <selection activeCell="G35" sqref="G35"/>
    </sheetView>
  </sheetViews>
  <sheetFormatPr baseColWidth="10" defaultColWidth="8.7109375" defaultRowHeight="14" x14ac:dyDescent="0.2"/>
  <cols>
    <col min="1" max="1" width="16.85546875" customWidth="1"/>
    <col min="2" max="5" width="9.140625" style="142" customWidth="1"/>
    <col min="6" max="6" width="8.5703125" style="146" bestFit="1" customWidth="1"/>
    <col min="7" max="7" width="15.7109375" style="144" bestFit="1" customWidth="1"/>
  </cols>
  <sheetData>
    <row r="1" spans="1:8" x14ac:dyDescent="0.2">
      <c r="A1" s="141" t="s">
        <v>55</v>
      </c>
      <c r="B1" s="143">
        <v>1</v>
      </c>
      <c r="C1" s="143">
        <v>2</v>
      </c>
      <c r="D1" s="143">
        <v>3</v>
      </c>
      <c r="E1" s="143">
        <v>4</v>
      </c>
      <c r="F1" s="145" t="s">
        <v>65</v>
      </c>
      <c r="G1" s="147" t="s">
        <v>67</v>
      </c>
      <c r="H1" s="141"/>
    </row>
    <row r="2" spans="1:8" x14ac:dyDescent="0.2">
      <c r="A2" t="s">
        <v>36</v>
      </c>
      <c r="B2" s="144">
        <v>4.7</v>
      </c>
      <c r="C2" s="144">
        <v>4.5</v>
      </c>
      <c r="D2" s="144">
        <v>4.5999999999999996</v>
      </c>
      <c r="E2" s="144">
        <v>4.5999999999999996</v>
      </c>
      <c r="F2" s="146">
        <f>AVERAGE(B2:E2)</f>
        <v>4.5999999999999996</v>
      </c>
      <c r="G2" s="144">
        <f>F2/$F$7*80</f>
        <v>41.232492997198875</v>
      </c>
    </row>
    <row r="3" spans="1:8" x14ac:dyDescent="0.2">
      <c r="A3" t="s">
        <v>45</v>
      </c>
      <c r="B3" s="144">
        <v>2.1</v>
      </c>
      <c r="C3" s="144">
        <v>2.2999999999999998</v>
      </c>
      <c r="D3" s="144"/>
      <c r="E3" s="144"/>
      <c r="F3" s="146">
        <f t="shared" ref="F3:F17" si="0">AVERAGE(B3:E3)</f>
        <v>2.2000000000000002</v>
      </c>
      <c r="G3" s="144">
        <f>F3/$F$7*80</f>
        <v>19.719887955182074</v>
      </c>
    </row>
    <row r="4" spans="1:8" x14ac:dyDescent="0.2">
      <c r="A4" t="s">
        <v>35</v>
      </c>
      <c r="B4" s="144">
        <v>3.3</v>
      </c>
      <c r="C4" s="144">
        <v>3</v>
      </c>
      <c r="D4" s="144">
        <v>3.7</v>
      </c>
      <c r="E4" s="144">
        <v>3.4</v>
      </c>
      <c r="F4" s="146">
        <f t="shared" si="0"/>
        <v>3.35</v>
      </c>
      <c r="G4" s="144">
        <f>F4/$F$7*80</f>
        <v>30.028011204481793</v>
      </c>
    </row>
    <row r="5" spans="1:8" x14ac:dyDescent="0.2">
      <c r="A5" t="s">
        <v>46</v>
      </c>
      <c r="B5" s="144">
        <v>2.4</v>
      </c>
      <c r="C5" s="144">
        <v>2.2999999999999998</v>
      </c>
      <c r="D5" s="144">
        <v>2.4</v>
      </c>
      <c r="E5" s="144">
        <v>2.1</v>
      </c>
      <c r="F5" s="146">
        <f t="shared" si="0"/>
        <v>2.2999999999999998</v>
      </c>
      <c r="G5" s="144">
        <f>F5/$F$7*80</f>
        <v>20.616246498599438</v>
      </c>
    </row>
    <row r="6" spans="1:8" x14ac:dyDescent="0.2">
      <c r="A6" t="s">
        <v>37</v>
      </c>
      <c r="B6" s="144">
        <v>7.6</v>
      </c>
      <c r="C6" s="144">
        <v>7.7</v>
      </c>
      <c r="D6" s="144">
        <v>8.1</v>
      </c>
      <c r="E6" s="144"/>
      <c r="F6" s="146">
        <f t="shared" si="0"/>
        <v>7.8</v>
      </c>
      <c r="G6" s="144">
        <v>90</v>
      </c>
    </row>
    <row r="7" spans="1:8" x14ac:dyDescent="0.2">
      <c r="A7" t="s">
        <v>47</v>
      </c>
      <c r="B7" s="144">
        <v>8.8000000000000007</v>
      </c>
      <c r="C7" s="144">
        <v>8.9</v>
      </c>
      <c r="D7" s="144">
        <v>9</v>
      </c>
      <c r="E7" s="144">
        <v>9</v>
      </c>
      <c r="F7" s="146">
        <f t="shared" si="0"/>
        <v>8.9250000000000007</v>
      </c>
      <c r="G7" s="144">
        <v>80</v>
      </c>
    </row>
    <row r="8" spans="1:8" x14ac:dyDescent="0.2">
      <c r="A8" t="s">
        <v>38</v>
      </c>
      <c r="B8" s="144">
        <v>11.7</v>
      </c>
      <c r="C8" s="144">
        <v>11</v>
      </c>
      <c r="D8" s="144">
        <v>11.3</v>
      </c>
      <c r="E8" s="144">
        <v>12</v>
      </c>
      <c r="F8" s="146">
        <f t="shared" si="0"/>
        <v>11.5</v>
      </c>
      <c r="G8" s="144">
        <v>100</v>
      </c>
    </row>
    <row r="9" spans="1:8" x14ac:dyDescent="0.2">
      <c r="A9" t="s">
        <v>39</v>
      </c>
      <c r="B9" s="144">
        <v>23.6</v>
      </c>
      <c r="C9" s="144">
        <v>23.7</v>
      </c>
      <c r="D9" s="144">
        <v>24.1</v>
      </c>
      <c r="E9" s="144">
        <v>24</v>
      </c>
      <c r="F9" s="146">
        <f t="shared" si="0"/>
        <v>23.85</v>
      </c>
      <c r="G9" s="144">
        <v>85</v>
      </c>
    </row>
    <row r="10" spans="1:8" x14ac:dyDescent="0.2">
      <c r="A10" t="s">
        <v>40</v>
      </c>
      <c r="B10" s="144">
        <v>2.2000000000000002</v>
      </c>
      <c r="C10" s="144">
        <v>2.2999999999999998</v>
      </c>
      <c r="D10" s="144">
        <v>1.8</v>
      </c>
      <c r="E10" s="144">
        <v>2.1</v>
      </c>
      <c r="F10" s="146">
        <f t="shared" si="0"/>
        <v>2.1</v>
      </c>
      <c r="G10" s="144">
        <f t="shared" ref="G10:G17" si="1">F10/$F$7*80</f>
        <v>18.823529411764707</v>
      </c>
    </row>
    <row r="11" spans="1:8" x14ac:dyDescent="0.2">
      <c r="A11" t="s">
        <v>48</v>
      </c>
      <c r="B11" s="144">
        <v>3.5</v>
      </c>
      <c r="C11" s="144">
        <v>3.4</v>
      </c>
      <c r="D11" s="144">
        <v>3.5</v>
      </c>
      <c r="E11" s="144">
        <v>4.0999999999999996</v>
      </c>
      <c r="F11" s="146">
        <f t="shared" si="0"/>
        <v>3.625</v>
      </c>
      <c r="G11" s="144">
        <f t="shared" si="1"/>
        <v>32.49299719887955</v>
      </c>
    </row>
    <row r="12" spans="1:8" x14ac:dyDescent="0.2">
      <c r="A12" t="s">
        <v>41</v>
      </c>
      <c r="B12" s="144">
        <v>4.7</v>
      </c>
      <c r="C12" s="144">
        <v>4.9000000000000004</v>
      </c>
      <c r="D12" s="144">
        <v>5.2</v>
      </c>
      <c r="E12" s="144">
        <v>4.4000000000000004</v>
      </c>
      <c r="F12" s="146">
        <f t="shared" si="0"/>
        <v>4.8000000000000007</v>
      </c>
      <c r="G12" s="144">
        <f t="shared" si="1"/>
        <v>43.025210084033617</v>
      </c>
    </row>
    <row r="13" spans="1:8" x14ac:dyDescent="0.2">
      <c r="A13" t="s">
        <v>42</v>
      </c>
      <c r="B13" s="144">
        <v>2.2000000000000002</v>
      </c>
      <c r="C13" s="144">
        <v>2</v>
      </c>
      <c r="D13" s="144">
        <v>1.9</v>
      </c>
      <c r="E13" s="144">
        <v>2</v>
      </c>
      <c r="F13" s="146">
        <f t="shared" si="0"/>
        <v>2.0249999999999999</v>
      </c>
      <c r="G13" s="144">
        <f t="shared" si="1"/>
        <v>18.15126050420168</v>
      </c>
    </row>
    <row r="14" spans="1:8" x14ac:dyDescent="0.2">
      <c r="A14" t="s">
        <v>49</v>
      </c>
      <c r="B14" s="144">
        <v>1.6</v>
      </c>
      <c r="C14" s="144">
        <v>1.7</v>
      </c>
      <c r="D14" s="144">
        <v>1.9</v>
      </c>
      <c r="E14" s="144">
        <v>2.2999999999999998</v>
      </c>
      <c r="F14" s="146">
        <f t="shared" si="0"/>
        <v>1.8749999999999998</v>
      </c>
      <c r="G14" s="144">
        <f t="shared" si="1"/>
        <v>16.806722689075627</v>
      </c>
    </row>
    <row r="15" spans="1:8" x14ac:dyDescent="0.2">
      <c r="A15" t="s">
        <v>43</v>
      </c>
      <c r="B15" s="144">
        <v>1.5</v>
      </c>
      <c r="C15" s="144">
        <v>1.6</v>
      </c>
      <c r="D15" s="144">
        <v>1.6</v>
      </c>
      <c r="E15" s="144"/>
      <c r="F15" s="146">
        <f t="shared" si="0"/>
        <v>1.5666666666666667</v>
      </c>
      <c r="G15" s="144">
        <f t="shared" si="1"/>
        <v>14.042950513538749</v>
      </c>
    </row>
    <row r="16" spans="1:8" x14ac:dyDescent="0.2">
      <c r="A16" t="s">
        <v>44</v>
      </c>
      <c r="B16" s="144">
        <v>4.3</v>
      </c>
      <c r="C16" s="144">
        <v>4.3</v>
      </c>
      <c r="D16" s="144">
        <v>4.7</v>
      </c>
      <c r="E16" s="144">
        <v>4.7</v>
      </c>
      <c r="F16" s="146">
        <f t="shared" si="0"/>
        <v>4.5</v>
      </c>
      <c r="G16" s="144">
        <f t="shared" si="1"/>
        <v>40.336134453781511</v>
      </c>
    </row>
    <row r="17" spans="1:7" x14ac:dyDescent="0.2">
      <c r="A17" t="s">
        <v>53</v>
      </c>
      <c r="B17" s="144">
        <v>2.5</v>
      </c>
      <c r="C17" s="144">
        <v>2.9</v>
      </c>
      <c r="D17" s="144">
        <v>3.3</v>
      </c>
      <c r="E17" s="144">
        <v>2.8</v>
      </c>
      <c r="F17" s="146">
        <f t="shared" si="0"/>
        <v>2.875</v>
      </c>
      <c r="G17" s="144">
        <f t="shared" si="1"/>
        <v>25.770308123249297</v>
      </c>
    </row>
    <row r="18" spans="1:7" x14ac:dyDescent="0.2">
      <c r="B18" s="144"/>
      <c r="C18" s="144"/>
      <c r="D18" s="144"/>
      <c r="E18" s="144"/>
    </row>
    <row r="19" spans="1:7" x14ac:dyDescent="0.2">
      <c r="A19" s="141" t="s">
        <v>62</v>
      </c>
      <c r="B19" s="144"/>
      <c r="C19" s="144"/>
      <c r="D19" s="144"/>
      <c r="E19" s="144"/>
    </row>
    <row r="20" spans="1:7" x14ac:dyDescent="0.2">
      <c r="A20" t="s">
        <v>50</v>
      </c>
      <c r="B20" s="144">
        <v>3.5</v>
      </c>
      <c r="C20" s="144">
        <v>3.6</v>
      </c>
      <c r="D20" s="144">
        <v>3.6</v>
      </c>
      <c r="E20" s="144">
        <v>3.8</v>
      </c>
      <c r="F20" s="146">
        <f>AVERAGE(B20:E20)</f>
        <v>3.625</v>
      </c>
      <c r="G20" s="144">
        <f>F20/$F$7*80</f>
        <v>32.49299719887955</v>
      </c>
    </row>
    <row r="21" spans="1:7" x14ac:dyDescent="0.2">
      <c r="A21" t="s">
        <v>51</v>
      </c>
      <c r="B21" s="144">
        <v>2.6</v>
      </c>
      <c r="C21" s="144">
        <v>1.5</v>
      </c>
      <c r="D21" s="144">
        <v>3.1</v>
      </c>
      <c r="E21" s="144"/>
      <c r="F21" s="146">
        <f>AVERAGE(B21:E21)</f>
        <v>2.4</v>
      </c>
      <c r="G21" s="144">
        <f>F21/$F$7*80</f>
        <v>21.512605042016805</v>
      </c>
    </row>
    <row r="22" spans="1:7" x14ac:dyDescent="0.2">
      <c r="A22" t="s">
        <v>52</v>
      </c>
      <c r="B22" s="144">
        <v>1.8</v>
      </c>
      <c r="C22" s="144">
        <v>1.7</v>
      </c>
      <c r="D22" s="144">
        <v>1.9</v>
      </c>
      <c r="E22" s="144">
        <v>1.7</v>
      </c>
      <c r="F22" s="146">
        <f>AVERAGE(B22:E22)</f>
        <v>1.7750000000000001</v>
      </c>
      <c r="G22" s="144">
        <f>F22/$F$7*80</f>
        <v>15.910364145658262</v>
      </c>
    </row>
    <row r="23" spans="1:7" x14ac:dyDescent="0.2">
      <c r="B23" s="144"/>
      <c r="C23" s="144"/>
      <c r="D23" s="144"/>
      <c r="E23" s="144"/>
    </row>
    <row r="24" spans="1:7" x14ac:dyDescent="0.2">
      <c r="A24" s="141" t="s">
        <v>63</v>
      </c>
      <c r="B24" s="144"/>
      <c r="C24" s="144"/>
      <c r="D24" s="144"/>
      <c r="E24" s="144"/>
    </row>
    <row r="25" spans="1:7" x14ac:dyDescent="0.2">
      <c r="A25" t="s">
        <v>36</v>
      </c>
      <c r="B25" s="144">
        <v>1.4</v>
      </c>
      <c r="C25" s="144">
        <v>2.1</v>
      </c>
      <c r="D25" s="144">
        <v>2.4</v>
      </c>
      <c r="E25" s="144"/>
      <c r="F25" s="146">
        <f t="shared" ref="F25:F31" si="2">AVERAGE(B25:E25)</f>
        <v>1.9666666666666668</v>
      </c>
      <c r="G25" s="144">
        <f>F25/$F$27*80</f>
        <v>28.348348348348349</v>
      </c>
    </row>
    <row r="26" spans="1:7" x14ac:dyDescent="0.2">
      <c r="A26" t="s">
        <v>35</v>
      </c>
      <c r="B26" s="144">
        <v>5.2</v>
      </c>
      <c r="C26" s="144">
        <v>5.7</v>
      </c>
      <c r="D26" s="144">
        <v>5.0999999999999996</v>
      </c>
      <c r="E26" s="144">
        <v>5.3</v>
      </c>
      <c r="F26" s="146">
        <f t="shared" si="2"/>
        <v>5.3250000000000002</v>
      </c>
      <c r="G26" s="144">
        <v>90</v>
      </c>
    </row>
    <row r="27" spans="1:7" x14ac:dyDescent="0.2">
      <c r="A27" t="s">
        <v>37</v>
      </c>
      <c r="B27" s="144">
        <v>5.8</v>
      </c>
      <c r="C27" s="144">
        <v>5.4</v>
      </c>
      <c r="D27" s="144">
        <v>5.3</v>
      </c>
      <c r="E27" s="144">
        <v>5.7</v>
      </c>
      <c r="F27" s="146">
        <f t="shared" si="2"/>
        <v>5.55</v>
      </c>
      <c r="G27" s="144">
        <v>80</v>
      </c>
    </row>
    <row r="28" spans="1:7" x14ac:dyDescent="0.2">
      <c r="A28" t="s">
        <v>39</v>
      </c>
      <c r="B28" s="144">
        <v>5.8</v>
      </c>
      <c r="C28" s="144">
        <v>6</v>
      </c>
      <c r="D28" s="144">
        <v>5.9</v>
      </c>
      <c r="E28" s="144">
        <v>5.9</v>
      </c>
      <c r="F28" s="146">
        <f t="shared" si="2"/>
        <v>5.9</v>
      </c>
      <c r="G28" s="144">
        <v>85</v>
      </c>
    </row>
    <row r="29" spans="1:7" x14ac:dyDescent="0.2">
      <c r="A29" t="s">
        <v>41</v>
      </c>
      <c r="B29" s="144">
        <v>2.2000000000000002</v>
      </c>
      <c r="C29" s="144">
        <v>1.8</v>
      </c>
      <c r="D29" s="144">
        <v>2.1</v>
      </c>
      <c r="E29" s="144"/>
      <c r="F29" s="146">
        <f t="shared" si="2"/>
        <v>2.0333333333333332</v>
      </c>
      <c r="G29" s="144">
        <f>F29/$F$27*80</f>
        <v>29.30930930930931</v>
      </c>
    </row>
    <row r="30" spans="1:7" x14ac:dyDescent="0.2">
      <c r="A30" t="s">
        <v>43</v>
      </c>
      <c r="B30" s="144">
        <v>3.9</v>
      </c>
      <c r="C30" s="144">
        <v>3.7</v>
      </c>
      <c r="D30" s="144">
        <v>3.8</v>
      </c>
      <c r="E30" s="144"/>
      <c r="F30" s="146">
        <f t="shared" si="2"/>
        <v>3.7999999999999994</v>
      </c>
      <c r="G30" s="144">
        <f>F30/$F$27*80</f>
        <v>54.77477477477477</v>
      </c>
    </row>
    <row r="31" spans="1:7" x14ac:dyDescent="0.2">
      <c r="A31" t="s">
        <v>44</v>
      </c>
      <c r="B31" s="144">
        <v>3.9</v>
      </c>
      <c r="C31" s="144">
        <v>3.9</v>
      </c>
      <c r="D31" s="144">
        <v>4.0999999999999996</v>
      </c>
      <c r="E31" s="144"/>
      <c r="F31" s="146">
        <f t="shared" si="2"/>
        <v>3.9666666666666663</v>
      </c>
      <c r="G31" s="144">
        <v>100</v>
      </c>
    </row>
    <row r="32" spans="1:7" x14ac:dyDescent="0.2">
      <c r="B32" s="144"/>
      <c r="C32" s="144"/>
      <c r="D32" s="144"/>
      <c r="E32" s="144"/>
    </row>
    <row r="33" spans="1:7" x14ac:dyDescent="0.2">
      <c r="A33" s="141" t="s">
        <v>66</v>
      </c>
      <c r="B33" s="144"/>
      <c r="C33" s="144"/>
      <c r="D33" s="144"/>
      <c r="E33" s="144"/>
    </row>
    <row r="34" spans="1:7" x14ac:dyDescent="0.2">
      <c r="A34" t="s">
        <v>51</v>
      </c>
      <c r="B34" s="144">
        <v>6.7</v>
      </c>
      <c r="C34" s="144">
        <v>6.4</v>
      </c>
      <c r="D34" s="144">
        <v>6.9</v>
      </c>
      <c r="E34" s="144">
        <v>6.6</v>
      </c>
      <c r="F34" s="146">
        <f>AVERAGE(B34:E34)</f>
        <v>6.65</v>
      </c>
      <c r="G34" s="144">
        <f>F34/$F$27*80</f>
        <v>95.855855855855879</v>
      </c>
    </row>
    <row r="35" spans="1:7" x14ac:dyDescent="0.2">
      <c r="A35" t="s">
        <v>52</v>
      </c>
      <c r="B35" s="144">
        <v>4.2</v>
      </c>
      <c r="C35" s="144">
        <v>4</v>
      </c>
      <c r="D35" s="144">
        <v>4.2</v>
      </c>
      <c r="E35" s="144">
        <v>4.3</v>
      </c>
      <c r="F35" s="146">
        <f>AVERAGE(B35:E35)</f>
        <v>4.1749999999999998</v>
      </c>
      <c r="G35" s="144">
        <f>F35/$F$27*80</f>
        <v>60.18018018018018</v>
      </c>
    </row>
  </sheetData>
  <phoneticPr fontId="7" type="noConversion"/>
  <pageMargins left="0.7" right="0.7" top="0.75" bottom="0.75" header="0.5" footer="0.5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L27" sqref="L27"/>
    </sheetView>
  </sheetViews>
  <sheetFormatPr baseColWidth="10" defaultColWidth="8.7109375" defaultRowHeight="14" x14ac:dyDescent="0.2"/>
  <cols>
    <col min="1" max="1" width="14" customWidth="1"/>
  </cols>
  <sheetData>
    <row r="1" spans="1:8" x14ac:dyDescent="0.2">
      <c r="A1" t="s">
        <v>55</v>
      </c>
      <c r="B1" t="s">
        <v>56</v>
      </c>
      <c r="C1" t="s">
        <v>57</v>
      </c>
      <c r="D1" t="s">
        <v>58</v>
      </c>
      <c r="E1" t="s">
        <v>59</v>
      </c>
      <c r="F1" t="s">
        <v>60</v>
      </c>
      <c r="G1" t="s">
        <v>55</v>
      </c>
      <c r="H1" t="s">
        <v>61</v>
      </c>
    </row>
    <row r="2" spans="1:8" x14ac:dyDescent="0.2">
      <c r="A2" t="s">
        <v>36</v>
      </c>
      <c r="B2" s="134">
        <v>2.0717592592592593E-3</v>
      </c>
      <c r="C2" s="134">
        <v>1.96412037037037E-3</v>
      </c>
      <c r="D2" s="134">
        <v>5.8333333333333336E-3</v>
      </c>
      <c r="E2" s="134">
        <v>3.9351851851851852E-4</v>
      </c>
      <c r="F2" s="134">
        <v>4.3750000000000001E-4</v>
      </c>
      <c r="G2" t="s">
        <v>36</v>
      </c>
      <c r="H2" s="134">
        <v>1.8622685185185185E-3</v>
      </c>
    </row>
    <row r="3" spans="1:8" x14ac:dyDescent="0.2">
      <c r="A3" t="s">
        <v>45</v>
      </c>
      <c r="B3" s="134">
        <v>4.4328703703703709E-3</v>
      </c>
      <c r="C3" s="134">
        <v>1.4351851851851854E-3</v>
      </c>
      <c r="D3" s="134">
        <v>1.1515393518518519E-2</v>
      </c>
      <c r="E3" s="134">
        <v>2.6018518518518518E-4</v>
      </c>
      <c r="F3" s="134">
        <v>3.0671296296296297E-3</v>
      </c>
      <c r="G3" t="s">
        <v>45</v>
      </c>
      <c r="H3" s="134">
        <v>8.3275462962962958E-4</v>
      </c>
    </row>
    <row r="4" spans="1:8" x14ac:dyDescent="0.2">
      <c r="A4" t="s">
        <v>35</v>
      </c>
      <c r="B4" s="134">
        <v>2.0138888888888888E-3</v>
      </c>
      <c r="C4" s="134">
        <v>8.4270833333333333E-4</v>
      </c>
      <c r="D4" s="134">
        <v>3.9930555555555561E-3</v>
      </c>
      <c r="E4" s="134">
        <v>2.8935185185185189E-4</v>
      </c>
      <c r="F4" s="134">
        <v>6.5543981481481486E-4</v>
      </c>
      <c r="G4" t="s">
        <v>35</v>
      </c>
      <c r="H4" s="134">
        <v>8.2870370370370379E-4</v>
      </c>
    </row>
    <row r="5" spans="1:8" x14ac:dyDescent="0.2">
      <c r="A5" t="s">
        <v>46</v>
      </c>
      <c r="B5" s="134">
        <v>5.0000000000000001E-3</v>
      </c>
      <c r="C5" s="134">
        <v>2.9438657407407404E-3</v>
      </c>
      <c r="D5" s="134">
        <v>1.0625000000000001E-2</v>
      </c>
      <c r="E5" s="134">
        <v>3.2986111111111107E-4</v>
      </c>
      <c r="F5" s="134">
        <v>4.7835648148148151E-3</v>
      </c>
      <c r="G5" t="s">
        <v>46</v>
      </c>
      <c r="H5" s="134">
        <v>7.2905092592592596E-4</v>
      </c>
    </row>
    <row r="6" spans="1:8" x14ac:dyDescent="0.2">
      <c r="A6" t="s">
        <v>37</v>
      </c>
      <c r="B6" s="134">
        <v>2.2800925925925927E-3</v>
      </c>
      <c r="C6" s="134">
        <v>1.4023148148148148E-3</v>
      </c>
      <c r="D6" s="134">
        <v>6.9398148148148153E-3</v>
      </c>
      <c r="E6" s="134">
        <v>2.5462962962962961E-4</v>
      </c>
      <c r="F6" s="134">
        <v>7.3159722222222235E-4</v>
      </c>
      <c r="G6" t="s">
        <v>37</v>
      </c>
      <c r="H6" s="134">
        <v>6.957175925925925E-4</v>
      </c>
    </row>
    <row r="7" spans="1:8" x14ac:dyDescent="0.2">
      <c r="A7" t="s">
        <v>47</v>
      </c>
      <c r="B7" s="134">
        <v>4.5254629629629629E-3</v>
      </c>
      <c r="C7" s="134">
        <v>1.0660879629629629E-3</v>
      </c>
      <c r="D7" s="134">
        <v>5.0259259259259259E-3</v>
      </c>
      <c r="E7" s="134">
        <v>1.3877314814814815E-4</v>
      </c>
      <c r="F7" s="134">
        <v>5.3194444444444452E-3</v>
      </c>
      <c r="G7" t="s">
        <v>47</v>
      </c>
      <c r="H7" s="134">
        <v>1.9704861111111108E-3</v>
      </c>
    </row>
    <row r="8" spans="1:8" x14ac:dyDescent="0.2">
      <c r="A8" t="s">
        <v>38</v>
      </c>
      <c r="B8" s="134">
        <v>1.4699074074074074E-3</v>
      </c>
      <c r="C8" s="134">
        <v>5.2881944444444439E-4</v>
      </c>
      <c r="D8" s="134">
        <v>3.7894675925925925E-3</v>
      </c>
      <c r="E8" s="134">
        <v>1.9675925925925926E-4</v>
      </c>
      <c r="F8" s="134">
        <v>3.8541666666666667E-4</v>
      </c>
      <c r="G8" t="s">
        <v>38</v>
      </c>
      <c r="H8" s="134">
        <v>1.4307870370370371E-3</v>
      </c>
    </row>
    <row r="9" spans="1:8" x14ac:dyDescent="0.2">
      <c r="A9" t="s">
        <v>39</v>
      </c>
      <c r="B9" s="134">
        <v>1.6203703703703703E-3</v>
      </c>
      <c r="C9" s="134">
        <v>4.4618055555555551E-4</v>
      </c>
      <c r="D9" s="134">
        <v>4.6874999999999998E-3</v>
      </c>
      <c r="E9" s="134">
        <v>1.7361111111111112E-4</v>
      </c>
      <c r="F9" s="134">
        <v>3.25462962962963E-4</v>
      </c>
      <c r="G9" t="s">
        <v>39</v>
      </c>
      <c r="H9" s="134">
        <v>1.135185185185185E-3</v>
      </c>
    </row>
    <row r="10" spans="1:8" x14ac:dyDescent="0.2">
      <c r="A10" t="s">
        <v>40</v>
      </c>
      <c r="B10" s="134">
        <v>1.9675925925925928E-3</v>
      </c>
      <c r="C10" s="134">
        <v>8.0370370370370372E-4</v>
      </c>
      <c r="D10" s="134">
        <v>5.0925925925925921E-3</v>
      </c>
      <c r="E10" s="134">
        <v>3.0659722222222216E-4</v>
      </c>
      <c r="F10" s="134">
        <v>2.3012731481481482E-3</v>
      </c>
      <c r="G10" t="s">
        <v>40</v>
      </c>
      <c r="H10" s="134">
        <v>1.476041666666667E-3</v>
      </c>
    </row>
    <row r="11" spans="1:8" x14ac:dyDescent="0.2">
      <c r="A11" t="s">
        <v>48</v>
      </c>
      <c r="B11" s="134">
        <v>2.3379629629629631E-3</v>
      </c>
      <c r="C11" s="134">
        <v>7.280092592592593E-4</v>
      </c>
      <c r="D11" s="134">
        <v>4.0624999999999993E-3</v>
      </c>
      <c r="E11" s="134">
        <v>1.8356481481481479E-4</v>
      </c>
      <c r="F11" s="134">
        <v>7.0486111111111107E-4</v>
      </c>
      <c r="G11" t="s">
        <v>48</v>
      </c>
      <c r="H11" s="134">
        <v>1.1418981481481482E-3</v>
      </c>
    </row>
    <row r="12" spans="1:8" x14ac:dyDescent="0.2">
      <c r="A12" t="s">
        <v>41</v>
      </c>
      <c r="B12" s="134">
        <v>1.5798611111111111E-3</v>
      </c>
      <c r="C12" s="134">
        <v>7.7662037037037033E-4</v>
      </c>
      <c r="D12" s="134">
        <v>4.7922453703703703E-3</v>
      </c>
      <c r="E12" s="134">
        <v>2.641203703703704E-4</v>
      </c>
      <c r="F12" s="134">
        <v>8.8472222222222218E-4</v>
      </c>
      <c r="G12" t="s">
        <v>41</v>
      </c>
      <c r="H12" s="134">
        <v>2.3620370370370371E-3</v>
      </c>
    </row>
    <row r="13" spans="1:8" x14ac:dyDescent="0.2">
      <c r="A13" t="s">
        <v>42</v>
      </c>
      <c r="B13" s="134">
        <v>2.5578703703703705E-3</v>
      </c>
      <c r="C13" s="135">
        <v>8.6111111111111124E-2</v>
      </c>
      <c r="D13" s="134">
        <v>7.9440972222222222E-3</v>
      </c>
      <c r="E13" s="134">
        <v>2.0601851851851855E-4</v>
      </c>
      <c r="F13" s="134">
        <v>6.0659722222222224E-4</v>
      </c>
      <c r="G13" t="s">
        <v>42</v>
      </c>
      <c r="H13" s="134">
        <v>2.1412037037037038E-3</v>
      </c>
    </row>
    <row r="14" spans="1:8" x14ac:dyDescent="0.2">
      <c r="A14" t="s">
        <v>49</v>
      </c>
      <c r="B14" s="134">
        <v>3.2291666666666666E-3</v>
      </c>
      <c r="C14" s="134">
        <v>9.8958333333333342E-4</v>
      </c>
      <c r="D14" s="134">
        <v>1.1373263888888889E-2</v>
      </c>
      <c r="E14" s="134">
        <v>2.605324074074074E-4</v>
      </c>
      <c r="F14" s="134">
        <v>2.095138888888889E-3</v>
      </c>
      <c r="G14" t="s">
        <v>49</v>
      </c>
      <c r="H14" s="134">
        <v>1.7328703703703705E-3</v>
      </c>
    </row>
    <row r="15" spans="1:8" x14ac:dyDescent="0.2">
      <c r="A15" t="s">
        <v>43</v>
      </c>
      <c r="B15" s="134">
        <v>1.9097222222222222E-3</v>
      </c>
      <c r="C15" s="134">
        <v>6.9560185185185187E-4</v>
      </c>
      <c r="D15" s="134">
        <v>5.185185185185185E-3</v>
      </c>
      <c r="E15" s="134">
        <v>2.0833333333333335E-4</v>
      </c>
      <c r="F15" s="134">
        <v>6.7824074074074065E-4</v>
      </c>
      <c r="G15" t="s">
        <v>43</v>
      </c>
      <c r="H15" s="134">
        <v>8.3217592592592588E-4</v>
      </c>
    </row>
    <row r="16" spans="1:8" x14ac:dyDescent="0.2">
      <c r="A16" t="s">
        <v>44</v>
      </c>
      <c r="B16" s="134">
        <v>2.3263888888888887E-3</v>
      </c>
      <c r="C16" s="134">
        <v>9.3750000000000007E-4</v>
      </c>
      <c r="D16" s="134">
        <v>4.9537037037037041E-3</v>
      </c>
      <c r="E16" s="134">
        <v>2.5462962962962961E-4</v>
      </c>
      <c r="F16" s="134">
        <v>4.8368055555555556E-4</v>
      </c>
      <c r="G16" t="s">
        <v>44</v>
      </c>
      <c r="H16" s="134">
        <v>1.057638888888889E-3</v>
      </c>
    </row>
    <row r="17" spans="1:8" x14ac:dyDescent="0.2">
      <c r="A17" t="s">
        <v>53</v>
      </c>
      <c r="B17" s="134">
        <v>4.3287037037037035E-3</v>
      </c>
      <c r="C17" s="134">
        <v>3.9675925925925929E-3</v>
      </c>
      <c r="D17" s="134">
        <v>1.1782407407407406E-2</v>
      </c>
      <c r="E17" s="134">
        <v>5.2083333333333333E-4</v>
      </c>
      <c r="F17" s="134">
        <v>2.0868055555555557E-3</v>
      </c>
      <c r="G17" t="s">
        <v>53</v>
      </c>
      <c r="H17" s="134">
        <v>7.817129629629629E-4</v>
      </c>
    </row>
    <row r="19" spans="1:8" x14ac:dyDescent="0.2">
      <c r="A19" t="s">
        <v>62</v>
      </c>
      <c r="G19" t="s">
        <v>62</v>
      </c>
    </row>
    <row r="20" spans="1:8" x14ac:dyDescent="0.2">
      <c r="A20" t="s">
        <v>50</v>
      </c>
      <c r="B20" s="134">
        <v>2.2569444444444447E-3</v>
      </c>
      <c r="C20" s="134">
        <v>9.7222222222222209E-4</v>
      </c>
      <c r="D20" s="134">
        <v>6.2037037037037043E-3</v>
      </c>
      <c r="E20" s="134">
        <v>5.2083333333333333E-4</v>
      </c>
      <c r="F20" s="134">
        <v>1.1903935185185186E-3</v>
      </c>
      <c r="G20" t="s">
        <v>50</v>
      </c>
      <c r="H20" s="134">
        <v>1.0917824074074074E-3</v>
      </c>
    </row>
    <row r="21" spans="1:8" x14ac:dyDescent="0.2">
      <c r="A21" t="s">
        <v>51</v>
      </c>
      <c r="B21" s="134">
        <v>2.1064814814814813E-3</v>
      </c>
      <c r="C21" s="134">
        <v>1.168402777777778E-3</v>
      </c>
      <c r="D21" s="134">
        <v>6.5856481481481469E-3</v>
      </c>
      <c r="E21" s="134">
        <v>3.9351851851851852E-4</v>
      </c>
      <c r="F21" s="134">
        <v>1.0289351851851852E-3</v>
      </c>
      <c r="G21" t="s">
        <v>51</v>
      </c>
      <c r="H21" s="134">
        <v>7.8310185185185178E-4</v>
      </c>
    </row>
    <row r="22" spans="1:8" x14ac:dyDescent="0.2">
      <c r="A22" t="s">
        <v>52</v>
      </c>
      <c r="B22" s="134">
        <v>2.5925925925925925E-3</v>
      </c>
      <c r="C22" s="134">
        <v>1.4120370370370369E-3</v>
      </c>
      <c r="D22" s="134">
        <v>5.8216435185185177E-3</v>
      </c>
      <c r="E22" s="134">
        <v>4.8611111111111104E-4</v>
      </c>
      <c r="F22" s="134">
        <v>1.9085648148148145E-3</v>
      </c>
      <c r="G22" t="s">
        <v>52</v>
      </c>
      <c r="H22" s="134">
        <v>7.2141203703703701E-4</v>
      </c>
    </row>
    <row r="25" spans="1:8" x14ac:dyDescent="0.2">
      <c r="A25" t="s">
        <v>63</v>
      </c>
      <c r="G25" t="s">
        <v>63</v>
      </c>
    </row>
    <row r="27" spans="1:8" x14ac:dyDescent="0.2">
      <c r="A27" t="s">
        <v>36</v>
      </c>
      <c r="B27" s="134">
        <v>2.5462962962962961E-3</v>
      </c>
      <c r="C27" s="134">
        <v>1.9689814814814817E-3</v>
      </c>
      <c r="D27" s="134">
        <v>8.6689814814814806E-3</v>
      </c>
      <c r="E27" s="134">
        <v>7.291666666666667E-4</v>
      </c>
      <c r="F27" s="134">
        <v>2.3061342592592591E-3</v>
      </c>
      <c r="G27" t="s">
        <v>36</v>
      </c>
      <c r="H27" s="134">
        <v>3.6086805555555559E-3</v>
      </c>
    </row>
    <row r="28" spans="1:8" x14ac:dyDescent="0.2">
      <c r="A28" t="s">
        <v>35</v>
      </c>
      <c r="B28" s="134">
        <v>1.6550925925925926E-3</v>
      </c>
      <c r="C28" s="134">
        <v>6.6782407407407404E-4</v>
      </c>
      <c r="D28" s="134">
        <v>1.0129629629629629E-2</v>
      </c>
      <c r="E28" s="134">
        <v>3.9351851851851852E-4</v>
      </c>
      <c r="F28" s="134">
        <v>2.2199074074074074E-3</v>
      </c>
      <c r="G28" t="s">
        <v>35</v>
      </c>
      <c r="H28" s="134">
        <v>8.7627314814814816E-4</v>
      </c>
    </row>
    <row r="29" spans="1:8" x14ac:dyDescent="0.2">
      <c r="A29" t="s">
        <v>37</v>
      </c>
      <c r="B29" s="134">
        <v>2.1180555555555553E-3</v>
      </c>
      <c r="C29" s="134">
        <v>1.3332175925925924E-3</v>
      </c>
      <c r="D29" s="134">
        <v>6.0648148148148145E-3</v>
      </c>
      <c r="E29" s="134">
        <v>3.4074074074074079E-4</v>
      </c>
      <c r="F29" s="134">
        <v>2.6753472222222226E-3</v>
      </c>
      <c r="G29" t="s">
        <v>37</v>
      </c>
      <c r="H29" s="134">
        <v>1.1903935185185186E-3</v>
      </c>
    </row>
    <row r="30" spans="1:8" x14ac:dyDescent="0.2">
      <c r="A30" t="s">
        <v>39</v>
      </c>
      <c r="B30" s="134">
        <v>1.3888888888888889E-3</v>
      </c>
      <c r="C30" s="134">
        <v>6.491898148148149E-4</v>
      </c>
      <c r="D30" s="134">
        <v>7.3067129629629628E-3</v>
      </c>
      <c r="E30" s="134">
        <v>3.586805555555555E-4</v>
      </c>
      <c r="F30" s="134">
        <v>1.6951388888888886E-3</v>
      </c>
      <c r="G30" t="s">
        <v>39</v>
      </c>
      <c r="H30" s="134">
        <v>1.7313657407407408E-3</v>
      </c>
    </row>
    <row r="31" spans="1:8" x14ac:dyDescent="0.2">
      <c r="A31" t="s">
        <v>41</v>
      </c>
      <c r="B31" s="134">
        <v>1.5740740740740741E-3</v>
      </c>
      <c r="C31" s="134">
        <v>7.5057870370370372E-4</v>
      </c>
      <c r="D31" s="134">
        <v>6.0416666666666665E-3</v>
      </c>
      <c r="E31" s="134">
        <v>4.6990740740740738E-4</v>
      </c>
      <c r="F31" s="134">
        <v>1.0414351851851852E-3</v>
      </c>
      <c r="G31" t="s">
        <v>41</v>
      </c>
      <c r="H31" s="134">
        <v>2.1719907407407408E-3</v>
      </c>
    </row>
    <row r="32" spans="1:8" x14ac:dyDescent="0.2">
      <c r="A32" t="s">
        <v>43</v>
      </c>
      <c r="B32" s="134">
        <v>2.3379629629629631E-3</v>
      </c>
      <c r="C32" s="134">
        <v>8.576388888888888E-4</v>
      </c>
      <c r="D32" s="134">
        <v>9.1238425925925931E-3</v>
      </c>
      <c r="E32" s="134">
        <v>2.8935185185185189E-4</v>
      </c>
      <c r="F32" s="134">
        <v>1.8894675925925925E-3</v>
      </c>
      <c r="G32" t="s">
        <v>43</v>
      </c>
      <c r="H32" s="134">
        <v>2.2936342592592596E-3</v>
      </c>
    </row>
    <row r="33" spans="1:8" x14ac:dyDescent="0.2">
      <c r="A33" t="s">
        <v>44</v>
      </c>
      <c r="B33" s="134">
        <v>1.8634259259259261E-3</v>
      </c>
      <c r="C33" s="134">
        <v>9.5879629629629624E-4</v>
      </c>
      <c r="D33" s="134">
        <v>8.1365740740740738E-3</v>
      </c>
      <c r="E33" s="134">
        <v>4.7453703703703704E-4</v>
      </c>
      <c r="F33" s="134">
        <v>1.4442129629629631E-3</v>
      </c>
      <c r="G33" t="s">
        <v>44</v>
      </c>
      <c r="H33" s="134">
        <v>1.2739583333333333E-3</v>
      </c>
    </row>
    <row r="35" spans="1:8" x14ac:dyDescent="0.2">
      <c r="A35" t="s">
        <v>64</v>
      </c>
      <c r="G35" t="s">
        <v>64</v>
      </c>
    </row>
    <row r="36" spans="1:8" x14ac:dyDescent="0.2">
      <c r="A36" t="s">
        <v>51</v>
      </c>
      <c r="B36" s="134">
        <v>2.2685185185185182E-3</v>
      </c>
      <c r="C36" s="134">
        <v>1.5708333333333332E-3</v>
      </c>
      <c r="D36" s="134">
        <v>5.604166666666667E-3</v>
      </c>
      <c r="E36" s="134">
        <v>1.0113425925925925E-3</v>
      </c>
      <c r="F36" s="134">
        <v>2.5486111111111113E-3</v>
      </c>
      <c r="G36" t="s">
        <v>51</v>
      </c>
      <c r="H36" s="134">
        <v>1.1429398148148149E-3</v>
      </c>
    </row>
    <row r="37" spans="1:8" x14ac:dyDescent="0.2">
      <c r="A37" t="s">
        <v>52</v>
      </c>
      <c r="B37" s="134">
        <v>2.0138888888888888E-3</v>
      </c>
      <c r="C37" s="134">
        <v>1.4890046296296294E-3</v>
      </c>
      <c r="D37" s="134">
        <v>6.6782407407407415E-3</v>
      </c>
      <c r="E37" s="134">
        <v>1.6776620370370372E-3</v>
      </c>
      <c r="F37" s="134">
        <v>4.8627314814814818E-3</v>
      </c>
      <c r="G37" t="s">
        <v>52</v>
      </c>
      <c r="H37" s="134">
        <v>8.021990740740741E-4</v>
      </c>
    </row>
  </sheetData>
  <phoneticPr fontId="7" type="noConversion"/>
  <pageMargins left="0.7" right="0.7" top="0.75" bottom="0.75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Dartmouth Forestry 2009</vt:lpstr>
      <vt:lpstr>Birling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Semen</dc:creator>
  <cp:lastModifiedBy>David Kotz</cp:lastModifiedBy>
  <cp:lastPrinted>2009-05-02T04:58:30Z</cp:lastPrinted>
  <dcterms:created xsi:type="dcterms:W3CDTF">2001-04-18T20:26:12Z</dcterms:created>
  <dcterms:modified xsi:type="dcterms:W3CDTF">2017-01-22T17:41:36Z</dcterms:modified>
</cp:coreProperties>
</file>